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1FR\ps-fr\_projekte\83320_DG_ENV_FWC_Waste_RoHS_Pack_18\09_RoHS_SEA_Lamps_2020Revision\July_Update\"/>
    </mc:Choice>
  </mc:AlternateContent>
  <xr:revisionPtr revIDLastSave="0" documentId="13_ncr:1_{8DE32AAB-AF0C-41F9-85A2-3D76CA9C0D1E}" xr6:coauthVersionLast="44" xr6:coauthVersionMax="44" xr10:uidLastSave="{00000000-0000-0000-0000-000000000000}"/>
  <bookViews>
    <workbookView xWindow="-110" yWindow="-110" windowWidth="19420" windowHeight="10420" tabRatio="854" xr2:uid="{00000000-000D-0000-FFFF-FFFF00000000}"/>
  </bookViews>
  <sheets>
    <sheet name="Introduction" sheetId="31" r:id="rId1"/>
    <sheet name="Summary" sheetId="30" r:id="rId2"/>
    <sheet name="LFL T5-CLASP" sheetId="21" r:id="rId3"/>
    <sheet name="LFL T5-SEA" sheetId="25" r:id="rId4"/>
    <sheet name="LFL T5-SENS" sheetId="28" r:id="rId5"/>
    <sheet name="LFL T8-CLASP" sheetId="16" r:id="rId6"/>
    <sheet name="LFL T8-SEA" sheetId="24" r:id="rId7"/>
    <sheet name="LFL T8-SENS" sheetId="27" r:id="rId8"/>
    <sheet name="CFLni-CLASP" sheetId="22" r:id="rId9"/>
    <sheet name="CFLni-SEA" sheetId="26" r:id="rId10"/>
    <sheet name="CFLni-SENS" sheetId="29" r:id="rId11"/>
  </sheets>
  <definedNames>
    <definedName name="_Hlk39764739" localSheetId="1">Summary!$C$15</definedName>
    <definedName name="_Ref37165129" localSheetId="1">Summary!$B$107</definedName>
    <definedName name="_Ref37165167" localSheetId="1">Summary!$B$61</definedName>
    <definedName name="_Ref37165198" localSheetId="1">Summary!$B$15</definedName>
    <definedName name="_Ref42532268" localSheetId="1">Summary!$B$27</definedName>
    <definedName name="_Ref42533324" localSheetId="1">Summary!$B$73</definedName>
    <definedName name="_Ref43362480" localSheetId="1">Summary!$B$5</definedName>
    <definedName name="_Ref43364235" localSheetId="1">Summary!$B$39</definedName>
    <definedName name="_Ref43364912" localSheetId="1">Summary!$B$51</definedName>
    <definedName name="_Ref43365489" localSheetId="1">Summary!$B$85</definedName>
    <definedName name="_Ref43366244" localSheetId="1">Summary!$B$97</definedName>
    <definedName name="_Ref43366691" localSheetId="1">Summary!$B$131</definedName>
    <definedName name="_Toc44271511" localSheetId="1">Summary!$B$119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9" i="30" l="1"/>
  <c r="E99" i="30"/>
  <c r="F99" i="30"/>
  <c r="G99" i="30"/>
  <c r="H99" i="30"/>
  <c r="I99" i="30"/>
  <c r="J99" i="30"/>
  <c r="K99" i="30"/>
  <c r="L99" i="30"/>
  <c r="M99" i="30"/>
  <c r="N99" i="30"/>
  <c r="O99" i="30"/>
  <c r="P99" i="30"/>
  <c r="Q99" i="30"/>
  <c r="C99" i="30"/>
  <c r="D53" i="30"/>
  <c r="E53" i="30"/>
  <c r="F53" i="30"/>
  <c r="G53" i="30"/>
  <c r="H53" i="30"/>
  <c r="I53" i="30"/>
  <c r="J53" i="30"/>
  <c r="K53" i="30"/>
  <c r="L53" i="30"/>
  <c r="M53" i="30"/>
  <c r="N53" i="30"/>
  <c r="O53" i="30"/>
  <c r="P53" i="30"/>
  <c r="Q53" i="30"/>
  <c r="C53" i="30"/>
  <c r="D7" i="30"/>
  <c r="E7" i="30"/>
  <c r="F7" i="30"/>
  <c r="G7" i="30"/>
  <c r="H7" i="30"/>
  <c r="I7" i="30"/>
  <c r="J7" i="30"/>
  <c r="K7" i="30"/>
  <c r="L7" i="30"/>
  <c r="M7" i="30"/>
  <c r="N7" i="30"/>
  <c r="O7" i="30"/>
  <c r="P7" i="30"/>
  <c r="Q7" i="30"/>
  <c r="C7" i="30"/>
  <c r="D226" i="29" l="1"/>
  <c r="V216" i="29"/>
  <c r="U216" i="29"/>
  <c r="T216" i="29"/>
  <c r="S216" i="29"/>
  <c r="R216" i="29"/>
  <c r="Q216" i="29"/>
  <c r="P216" i="29"/>
  <c r="O216" i="29"/>
  <c r="N216" i="29"/>
  <c r="M216" i="29"/>
  <c r="L216" i="29"/>
  <c r="K216" i="29"/>
  <c r="J216" i="29"/>
  <c r="I216" i="29"/>
  <c r="H216" i="29"/>
  <c r="W216" i="29" s="1"/>
  <c r="V215" i="29"/>
  <c r="U215" i="29"/>
  <c r="T215" i="29"/>
  <c r="S215" i="29"/>
  <c r="R215" i="29"/>
  <c r="Q215" i="29"/>
  <c r="P215" i="29"/>
  <c r="O215" i="29"/>
  <c r="N215" i="29"/>
  <c r="M215" i="29"/>
  <c r="L215" i="29"/>
  <c r="K215" i="29"/>
  <c r="J215" i="29"/>
  <c r="I215" i="29"/>
  <c r="H215" i="29"/>
  <c r="V214" i="29"/>
  <c r="U214" i="29"/>
  <c r="T214" i="29"/>
  <c r="S214" i="29"/>
  <c r="R214" i="29"/>
  <c r="Q214" i="29"/>
  <c r="P214" i="29"/>
  <c r="O214" i="29"/>
  <c r="N214" i="29"/>
  <c r="M214" i="29"/>
  <c r="L214" i="29"/>
  <c r="K214" i="29"/>
  <c r="J214" i="29"/>
  <c r="I214" i="29"/>
  <c r="H214" i="29"/>
  <c r="W214" i="29" s="1"/>
  <c r="J213" i="29"/>
  <c r="J217" i="29" s="1"/>
  <c r="I213" i="29"/>
  <c r="I217" i="29" s="1"/>
  <c r="H213" i="29"/>
  <c r="AA171" i="29"/>
  <c r="AB171" i="29" s="1"/>
  <c r="AC171" i="29" s="1"/>
  <c r="AD171" i="29" s="1"/>
  <c r="AE171" i="29" s="1"/>
  <c r="AF171" i="29" s="1"/>
  <c r="AG171" i="29" s="1"/>
  <c r="AH171" i="29" s="1"/>
  <c r="AI171" i="29" s="1"/>
  <c r="AJ171" i="29" s="1"/>
  <c r="AK171" i="29" s="1"/>
  <c r="AL171" i="29" s="1"/>
  <c r="AM171" i="29" s="1"/>
  <c r="AN171" i="29" s="1"/>
  <c r="F148" i="29"/>
  <c r="M146" i="29"/>
  <c r="M148" i="29" s="1"/>
  <c r="R144" i="29"/>
  <c r="S144" i="29" s="1"/>
  <c r="T144" i="29" s="1"/>
  <c r="U144" i="29" s="1"/>
  <c r="V144" i="29" s="1"/>
  <c r="T143" i="29"/>
  <c r="U143" i="29" s="1"/>
  <c r="V143" i="29" s="1"/>
  <c r="V145" i="29" s="1"/>
  <c r="V147" i="29" s="1"/>
  <c r="R143" i="29"/>
  <c r="S143" i="29" s="1"/>
  <c r="AA115" i="29"/>
  <c r="AB115" i="29" s="1"/>
  <c r="AC115" i="29" s="1"/>
  <c r="AD115" i="29" s="1"/>
  <c r="AE115" i="29" s="1"/>
  <c r="AF115" i="29" s="1"/>
  <c r="AG115" i="29" s="1"/>
  <c r="AH115" i="29" s="1"/>
  <c r="AI115" i="29" s="1"/>
  <c r="AJ115" i="29" s="1"/>
  <c r="AK115" i="29" s="1"/>
  <c r="AL115" i="29" s="1"/>
  <c r="AM115" i="29" s="1"/>
  <c r="AN115" i="29" s="1"/>
  <c r="H88" i="29"/>
  <c r="H92" i="29" s="1"/>
  <c r="V86" i="29"/>
  <c r="U86" i="29"/>
  <c r="T86" i="29"/>
  <c r="S86" i="29"/>
  <c r="R86" i="29"/>
  <c r="Q86" i="29"/>
  <c r="P86" i="29"/>
  <c r="O86" i="29"/>
  <c r="N86" i="29"/>
  <c r="M86" i="29"/>
  <c r="L86" i="29"/>
  <c r="K86" i="29"/>
  <c r="J86" i="29"/>
  <c r="I86" i="29"/>
  <c r="H86" i="29"/>
  <c r="G86" i="29"/>
  <c r="F86" i="29"/>
  <c r="V85" i="29"/>
  <c r="U85" i="29"/>
  <c r="T85" i="29"/>
  <c r="S85" i="29"/>
  <c r="R85" i="29"/>
  <c r="Q85" i="29"/>
  <c r="Q87" i="29" s="1"/>
  <c r="Q91" i="29" s="1"/>
  <c r="P85" i="29"/>
  <c r="O85" i="29"/>
  <c r="N85" i="29"/>
  <c r="M85" i="29"/>
  <c r="L85" i="29"/>
  <c r="K85" i="29"/>
  <c r="J85" i="29"/>
  <c r="I85" i="29"/>
  <c r="I87" i="29" s="1"/>
  <c r="I91" i="29" s="1"/>
  <c r="H85" i="29"/>
  <c r="G85" i="29"/>
  <c r="F85" i="29"/>
  <c r="V84" i="29"/>
  <c r="U84" i="29"/>
  <c r="T84" i="29"/>
  <c r="S84" i="29"/>
  <c r="S88" i="29" s="1"/>
  <c r="S92" i="29" s="1"/>
  <c r="R84" i="29"/>
  <c r="Q84" i="29"/>
  <c r="Q146" i="29" s="1"/>
  <c r="Q148" i="29" s="1"/>
  <c r="P84" i="29"/>
  <c r="P146" i="29" s="1"/>
  <c r="P148" i="29" s="1"/>
  <c r="O84" i="29"/>
  <c r="O146" i="29" s="1"/>
  <c r="O148" i="29" s="1"/>
  <c r="N84" i="29"/>
  <c r="N146" i="29" s="1"/>
  <c r="N148" i="29" s="1"/>
  <c r="M84" i="29"/>
  <c r="L84" i="29"/>
  <c r="L146" i="29" s="1"/>
  <c r="L148" i="29" s="1"/>
  <c r="K84" i="29"/>
  <c r="K146" i="29" s="1"/>
  <c r="K148" i="29" s="1"/>
  <c r="J84" i="29"/>
  <c r="J146" i="29" s="1"/>
  <c r="J148" i="29" s="1"/>
  <c r="I84" i="29"/>
  <c r="I146" i="29" s="1"/>
  <c r="I148" i="29" s="1"/>
  <c r="H84" i="29"/>
  <c r="H146" i="29" s="1"/>
  <c r="H148" i="29" s="1"/>
  <c r="G84" i="29"/>
  <c r="G146" i="29" s="1"/>
  <c r="G148" i="29" s="1"/>
  <c r="F84" i="29"/>
  <c r="F146" i="29" s="1"/>
  <c r="V83" i="29"/>
  <c r="U83" i="29"/>
  <c r="T83" i="29"/>
  <c r="T87" i="29" s="1"/>
  <c r="T91" i="29" s="1"/>
  <c r="S83" i="29"/>
  <c r="S145" i="29" s="1"/>
  <c r="S147" i="29" s="1"/>
  <c r="R83" i="29"/>
  <c r="R145" i="29" s="1"/>
  <c r="R147" i="29" s="1"/>
  <c r="Q83" i="29"/>
  <c r="Q145" i="29" s="1"/>
  <c r="Q147" i="29" s="1"/>
  <c r="P83" i="29"/>
  <c r="P145" i="29" s="1"/>
  <c r="P147" i="29" s="1"/>
  <c r="O83" i="29"/>
  <c r="O145" i="29" s="1"/>
  <c r="O147" i="29" s="1"/>
  <c r="N83" i="29"/>
  <c r="N145" i="29" s="1"/>
  <c r="N147" i="29" s="1"/>
  <c r="M83" i="29"/>
  <c r="M145" i="29" s="1"/>
  <c r="M147" i="29" s="1"/>
  <c r="L83" i="29"/>
  <c r="L145" i="29" s="1"/>
  <c r="L147" i="29" s="1"/>
  <c r="K83" i="29"/>
  <c r="K145" i="29" s="1"/>
  <c r="K147" i="29" s="1"/>
  <c r="J83" i="29"/>
  <c r="J145" i="29" s="1"/>
  <c r="J147" i="29" s="1"/>
  <c r="I83" i="29"/>
  <c r="I145" i="29" s="1"/>
  <c r="I147" i="29" s="1"/>
  <c r="H83" i="29"/>
  <c r="H145" i="29" s="1"/>
  <c r="H147" i="29" s="1"/>
  <c r="G83" i="29"/>
  <c r="G145" i="29" s="1"/>
  <c r="G147" i="29" s="1"/>
  <c r="F83" i="29"/>
  <c r="F145" i="29" s="1"/>
  <c r="F147" i="29" s="1"/>
  <c r="R64" i="29"/>
  <c r="S63" i="29"/>
  <c r="T63" i="29" s="1"/>
  <c r="U63" i="29" s="1"/>
  <c r="V63" i="29" s="1"/>
  <c r="R63" i="29"/>
  <c r="G9" i="29"/>
  <c r="F18" i="29"/>
  <c r="D201" i="28"/>
  <c r="V189" i="28"/>
  <c r="U189" i="28"/>
  <c r="T189" i="28"/>
  <c r="S189" i="28"/>
  <c r="R189" i="28"/>
  <c r="Q189" i="28"/>
  <c r="P189" i="28"/>
  <c r="O189" i="28"/>
  <c r="N189" i="28"/>
  <c r="M189" i="28"/>
  <c r="L189" i="28"/>
  <c r="K189" i="28"/>
  <c r="J189" i="28"/>
  <c r="I189" i="28"/>
  <c r="H189" i="28"/>
  <c r="V188" i="28"/>
  <c r="U188" i="28"/>
  <c r="T188" i="28"/>
  <c r="S188" i="28"/>
  <c r="R188" i="28"/>
  <c r="Q188" i="28"/>
  <c r="P188" i="28"/>
  <c r="O188" i="28"/>
  <c r="N188" i="28"/>
  <c r="M188" i="28"/>
  <c r="L188" i="28"/>
  <c r="K188" i="28"/>
  <c r="J188" i="28"/>
  <c r="I188" i="28"/>
  <c r="H188" i="28"/>
  <c r="AD152" i="28"/>
  <c r="AE152" i="28" s="1"/>
  <c r="AF152" i="28" s="1"/>
  <c r="AG152" i="28" s="1"/>
  <c r="AH152" i="28" s="1"/>
  <c r="AI152" i="28" s="1"/>
  <c r="AJ152" i="28" s="1"/>
  <c r="AK152" i="28" s="1"/>
  <c r="AL152" i="28" s="1"/>
  <c r="AM152" i="28" s="1"/>
  <c r="AN152" i="28" s="1"/>
  <c r="AA152" i="28"/>
  <c r="AB152" i="28" s="1"/>
  <c r="AC152" i="28" s="1"/>
  <c r="S125" i="28"/>
  <c r="T125" i="28" s="1"/>
  <c r="U125" i="28" s="1"/>
  <c r="V125" i="28" s="1"/>
  <c r="R125" i="28"/>
  <c r="R124" i="28"/>
  <c r="S124" i="28" s="1"/>
  <c r="T124" i="28" s="1"/>
  <c r="U124" i="28" s="1"/>
  <c r="V124" i="28" s="1"/>
  <c r="AD96" i="28"/>
  <c r="AE96" i="28" s="1"/>
  <c r="AF96" i="28" s="1"/>
  <c r="AG96" i="28" s="1"/>
  <c r="AH96" i="28" s="1"/>
  <c r="AI96" i="28" s="1"/>
  <c r="AJ96" i="28" s="1"/>
  <c r="AK96" i="28" s="1"/>
  <c r="AL96" i="28" s="1"/>
  <c r="AM96" i="28" s="1"/>
  <c r="AN96" i="28" s="1"/>
  <c r="AA96" i="28"/>
  <c r="AB96" i="28" s="1"/>
  <c r="AC96" i="28" s="1"/>
  <c r="V67" i="28"/>
  <c r="U67" i="28"/>
  <c r="T67" i="28"/>
  <c r="S67" i="28"/>
  <c r="R67" i="28"/>
  <c r="Q67" i="28"/>
  <c r="P67" i="28"/>
  <c r="O67" i="28"/>
  <c r="N67" i="28"/>
  <c r="M67" i="28"/>
  <c r="L67" i="28"/>
  <c r="K67" i="28"/>
  <c r="J67" i="28"/>
  <c r="I67" i="28"/>
  <c r="H67" i="28"/>
  <c r="G67" i="28"/>
  <c r="F67" i="28"/>
  <c r="V66" i="28"/>
  <c r="U66" i="28"/>
  <c r="T66" i="28"/>
  <c r="S66" i="28"/>
  <c r="R66" i="28"/>
  <c r="Q66" i="28"/>
  <c r="P66" i="28"/>
  <c r="O66" i="28"/>
  <c r="N66" i="28"/>
  <c r="M66" i="28"/>
  <c r="L66" i="28"/>
  <c r="K66" i="28"/>
  <c r="J66" i="28"/>
  <c r="I66" i="28"/>
  <c r="H66" i="28"/>
  <c r="G66" i="28"/>
  <c r="F66" i="28"/>
  <c r="V65" i="28"/>
  <c r="U65" i="28"/>
  <c r="T65" i="28"/>
  <c r="T127" i="28" s="1"/>
  <c r="T129" i="28" s="1"/>
  <c r="S65" i="28"/>
  <c r="S127" i="28" s="1"/>
  <c r="S129" i="28" s="1"/>
  <c r="R65" i="28"/>
  <c r="Q65" i="28"/>
  <c r="Q127" i="28" s="1"/>
  <c r="Q129" i="28" s="1"/>
  <c r="P65" i="28"/>
  <c r="P127" i="28" s="1"/>
  <c r="P129" i="28" s="1"/>
  <c r="O65" i="28"/>
  <c r="O127" i="28" s="1"/>
  <c r="O129" i="28" s="1"/>
  <c r="N65" i="28"/>
  <c r="N127" i="28" s="1"/>
  <c r="N129" i="28" s="1"/>
  <c r="M65" i="28"/>
  <c r="M127" i="28" s="1"/>
  <c r="M129" i="28" s="1"/>
  <c r="L65" i="28"/>
  <c r="L127" i="28" s="1"/>
  <c r="L129" i="28" s="1"/>
  <c r="K65" i="28"/>
  <c r="K127" i="28" s="1"/>
  <c r="K129" i="28" s="1"/>
  <c r="J65" i="28"/>
  <c r="J127" i="28" s="1"/>
  <c r="J129" i="28" s="1"/>
  <c r="I65" i="28"/>
  <c r="I127" i="28" s="1"/>
  <c r="I129" i="28" s="1"/>
  <c r="H65" i="28"/>
  <c r="H127" i="28" s="1"/>
  <c r="H129" i="28" s="1"/>
  <c r="G65" i="28"/>
  <c r="G127" i="28" s="1"/>
  <c r="G129" i="28" s="1"/>
  <c r="F65" i="28"/>
  <c r="F127" i="28" s="1"/>
  <c r="F129" i="28" s="1"/>
  <c r="V64" i="28"/>
  <c r="U64" i="28"/>
  <c r="T64" i="28"/>
  <c r="S64" i="28"/>
  <c r="R64" i="28"/>
  <c r="Q64" i="28"/>
  <c r="Q126" i="28" s="1"/>
  <c r="Q128" i="28" s="1"/>
  <c r="P64" i="28"/>
  <c r="P126" i="28" s="1"/>
  <c r="P128" i="28" s="1"/>
  <c r="O64" i="28"/>
  <c r="O126" i="28" s="1"/>
  <c r="O128" i="28" s="1"/>
  <c r="N64" i="28"/>
  <c r="N126" i="28" s="1"/>
  <c r="N128" i="28" s="1"/>
  <c r="M64" i="28"/>
  <c r="M126" i="28" s="1"/>
  <c r="M128" i="28" s="1"/>
  <c r="L64" i="28"/>
  <c r="L126" i="28" s="1"/>
  <c r="L128" i="28" s="1"/>
  <c r="K64" i="28"/>
  <c r="K126" i="28" s="1"/>
  <c r="K128" i="28" s="1"/>
  <c r="J64" i="28"/>
  <c r="J126" i="28" s="1"/>
  <c r="J128" i="28" s="1"/>
  <c r="I64" i="28"/>
  <c r="I126" i="28" s="1"/>
  <c r="I128" i="28" s="1"/>
  <c r="H64" i="28"/>
  <c r="H126" i="28" s="1"/>
  <c r="H128" i="28" s="1"/>
  <c r="G64" i="28"/>
  <c r="G126" i="28" s="1"/>
  <c r="G128" i="28" s="1"/>
  <c r="F64" i="28"/>
  <c r="F126" i="28" s="1"/>
  <c r="F128" i="28" s="1"/>
  <c r="R45" i="28"/>
  <c r="S45" i="28" s="1"/>
  <c r="T44" i="28"/>
  <c r="U44" i="28" s="1"/>
  <c r="V44" i="28" s="1"/>
  <c r="R44" i="28"/>
  <c r="S44" i="28" s="1"/>
  <c r="G9" i="28"/>
  <c r="H9" i="28" s="1"/>
  <c r="D201" i="27"/>
  <c r="V189" i="27"/>
  <c r="U189" i="27"/>
  <c r="T189" i="27"/>
  <c r="S189" i="27"/>
  <c r="R189" i="27"/>
  <c r="Q189" i="27"/>
  <c r="P189" i="27"/>
  <c r="O189" i="27"/>
  <c r="N189" i="27"/>
  <c r="M189" i="27"/>
  <c r="L189" i="27"/>
  <c r="K189" i="27"/>
  <c r="J189" i="27"/>
  <c r="I189" i="27"/>
  <c r="H189" i="27"/>
  <c r="V188" i="27"/>
  <c r="U188" i="27"/>
  <c r="T188" i="27"/>
  <c r="S188" i="27"/>
  <c r="R188" i="27"/>
  <c r="Q188" i="27"/>
  <c r="P188" i="27"/>
  <c r="O188" i="27"/>
  <c r="N188" i="27"/>
  <c r="M188" i="27"/>
  <c r="L188" i="27"/>
  <c r="K188" i="27"/>
  <c r="J188" i="27"/>
  <c r="I188" i="27"/>
  <c r="H188" i="27"/>
  <c r="AA152" i="27"/>
  <c r="AB152" i="27" s="1"/>
  <c r="AC152" i="27" s="1"/>
  <c r="AD152" i="27" s="1"/>
  <c r="AE152" i="27" s="1"/>
  <c r="AF152" i="27" s="1"/>
  <c r="AG152" i="27" s="1"/>
  <c r="AH152" i="27" s="1"/>
  <c r="AI152" i="27" s="1"/>
  <c r="AJ152" i="27" s="1"/>
  <c r="AK152" i="27" s="1"/>
  <c r="AL152" i="27" s="1"/>
  <c r="AM152" i="27" s="1"/>
  <c r="AN152" i="27" s="1"/>
  <c r="M127" i="27"/>
  <c r="M129" i="27" s="1"/>
  <c r="N126" i="27"/>
  <c r="N128" i="27" s="1"/>
  <c r="G126" i="27"/>
  <c r="G128" i="27" s="1"/>
  <c r="R125" i="27"/>
  <c r="S125" i="27" s="1"/>
  <c r="T125" i="27" s="1"/>
  <c r="U125" i="27" s="1"/>
  <c r="V125" i="27" s="1"/>
  <c r="R124" i="27"/>
  <c r="S124" i="27" s="1"/>
  <c r="T124" i="27" s="1"/>
  <c r="U124" i="27" s="1"/>
  <c r="V124" i="27" s="1"/>
  <c r="V126" i="27" s="1"/>
  <c r="V128" i="27" s="1"/>
  <c r="AB96" i="27"/>
  <c r="AC96" i="27" s="1"/>
  <c r="AD96" i="27" s="1"/>
  <c r="AE96" i="27" s="1"/>
  <c r="AF96" i="27" s="1"/>
  <c r="AG96" i="27" s="1"/>
  <c r="AH96" i="27" s="1"/>
  <c r="AI96" i="27" s="1"/>
  <c r="AJ96" i="27" s="1"/>
  <c r="AK96" i="27" s="1"/>
  <c r="AL96" i="27" s="1"/>
  <c r="AM96" i="27" s="1"/>
  <c r="AN96" i="27" s="1"/>
  <c r="AA96" i="27"/>
  <c r="V67" i="27"/>
  <c r="U67" i="27"/>
  <c r="T67" i="27"/>
  <c r="S67" i="27"/>
  <c r="R67" i="27"/>
  <c r="Q67" i="27"/>
  <c r="P67" i="27"/>
  <c r="O67" i="27"/>
  <c r="N67" i="27"/>
  <c r="M67" i="27"/>
  <c r="L67" i="27"/>
  <c r="K67" i="27"/>
  <c r="J67" i="27"/>
  <c r="I67" i="27"/>
  <c r="H67" i="27"/>
  <c r="G67" i="27"/>
  <c r="F67" i="27"/>
  <c r="V66" i="27"/>
  <c r="U66" i="27"/>
  <c r="T66" i="27"/>
  <c r="S66" i="27"/>
  <c r="R66" i="27"/>
  <c r="Q66" i="27"/>
  <c r="P66" i="27"/>
  <c r="O66" i="27"/>
  <c r="N66" i="27"/>
  <c r="M66" i="27"/>
  <c r="L66" i="27"/>
  <c r="K66" i="27"/>
  <c r="J66" i="27"/>
  <c r="I66" i="27"/>
  <c r="H66" i="27"/>
  <c r="G66" i="27"/>
  <c r="F66" i="27"/>
  <c r="V65" i="27"/>
  <c r="U65" i="27"/>
  <c r="T65" i="27"/>
  <c r="S65" i="27"/>
  <c r="R65" i="27"/>
  <c r="Q65" i="27"/>
  <c r="Q127" i="27" s="1"/>
  <c r="Q129" i="27" s="1"/>
  <c r="P65" i="27"/>
  <c r="P127" i="27" s="1"/>
  <c r="P129" i="27" s="1"/>
  <c r="O65" i="27"/>
  <c r="O127" i="27" s="1"/>
  <c r="O129" i="27" s="1"/>
  <c r="N65" i="27"/>
  <c r="N127" i="27" s="1"/>
  <c r="N129" i="27" s="1"/>
  <c r="M65" i="27"/>
  <c r="L65" i="27"/>
  <c r="L127" i="27" s="1"/>
  <c r="L129" i="27" s="1"/>
  <c r="K65" i="27"/>
  <c r="K127" i="27" s="1"/>
  <c r="K129" i="27" s="1"/>
  <c r="J65" i="27"/>
  <c r="J127" i="27" s="1"/>
  <c r="J129" i="27" s="1"/>
  <c r="I65" i="27"/>
  <c r="I127" i="27" s="1"/>
  <c r="I129" i="27" s="1"/>
  <c r="H65" i="27"/>
  <c r="H127" i="27" s="1"/>
  <c r="H129" i="27" s="1"/>
  <c r="G65" i="27"/>
  <c r="G127" i="27" s="1"/>
  <c r="G129" i="27" s="1"/>
  <c r="F65" i="27"/>
  <c r="F127" i="27" s="1"/>
  <c r="F129" i="27" s="1"/>
  <c r="V64" i="27"/>
  <c r="U64" i="27"/>
  <c r="T64" i="27"/>
  <c r="S64" i="27"/>
  <c r="R64" i="27"/>
  <c r="Q64" i="27"/>
  <c r="Q126" i="27" s="1"/>
  <c r="Q128" i="27" s="1"/>
  <c r="P64" i="27"/>
  <c r="P126" i="27" s="1"/>
  <c r="P128" i="27" s="1"/>
  <c r="O64" i="27"/>
  <c r="O126" i="27" s="1"/>
  <c r="O128" i="27" s="1"/>
  <c r="N64" i="27"/>
  <c r="M64" i="27"/>
  <c r="M126" i="27" s="1"/>
  <c r="M128" i="27" s="1"/>
  <c r="L64" i="27"/>
  <c r="L126" i="27" s="1"/>
  <c r="L128" i="27" s="1"/>
  <c r="K64" i="27"/>
  <c r="K126" i="27" s="1"/>
  <c r="K128" i="27" s="1"/>
  <c r="J64" i="27"/>
  <c r="J126" i="27" s="1"/>
  <c r="J128" i="27" s="1"/>
  <c r="I64" i="27"/>
  <c r="I126" i="27" s="1"/>
  <c r="I128" i="27" s="1"/>
  <c r="H64" i="27"/>
  <c r="H126" i="27" s="1"/>
  <c r="H128" i="27" s="1"/>
  <c r="G64" i="27"/>
  <c r="F64" i="27"/>
  <c r="R45" i="27"/>
  <c r="S44" i="27"/>
  <c r="T44" i="27" s="1"/>
  <c r="U44" i="27" s="1"/>
  <c r="V44" i="27" s="1"/>
  <c r="R44" i="27"/>
  <c r="G9" i="27"/>
  <c r="V127" i="27" l="1"/>
  <c r="V129" i="27" s="1"/>
  <c r="T126" i="27"/>
  <c r="T128" i="27" s="1"/>
  <c r="U126" i="28"/>
  <c r="U128" i="28" s="1"/>
  <c r="F68" i="27"/>
  <c r="F72" i="27" s="1"/>
  <c r="N68" i="27"/>
  <c r="N72" i="27" s="1"/>
  <c r="V68" i="27"/>
  <c r="V72" i="27" s="1"/>
  <c r="M69" i="27"/>
  <c r="M73" i="27" s="1"/>
  <c r="M226" i="27" s="1"/>
  <c r="U69" i="27"/>
  <c r="U73" i="27" s="1"/>
  <c r="V126" i="28"/>
  <c r="V128" i="28" s="1"/>
  <c r="U127" i="28"/>
  <c r="U129" i="28" s="1"/>
  <c r="S146" i="29"/>
  <c r="S148" i="29" s="1"/>
  <c r="U126" i="27"/>
  <c r="U128" i="27" s="1"/>
  <c r="T127" i="27"/>
  <c r="T129" i="27" s="1"/>
  <c r="V127" i="28"/>
  <c r="V129" i="28" s="1"/>
  <c r="R146" i="29"/>
  <c r="R148" i="29" s="1"/>
  <c r="W215" i="29"/>
  <c r="W188" i="28"/>
  <c r="T146" i="29"/>
  <c r="T148" i="29" s="1"/>
  <c r="P88" i="29"/>
  <c r="P92" i="29" s="1"/>
  <c r="R126" i="27"/>
  <c r="R128" i="27" s="1"/>
  <c r="U127" i="27"/>
  <c r="U129" i="27" s="1"/>
  <c r="W189" i="27"/>
  <c r="R126" i="28"/>
  <c r="R128" i="28" s="1"/>
  <c r="T126" i="28"/>
  <c r="T128" i="28" s="1"/>
  <c r="W189" i="28"/>
  <c r="S126" i="27"/>
  <c r="S128" i="27" s="1"/>
  <c r="R127" i="27"/>
  <c r="R129" i="27" s="1"/>
  <c r="F126" i="27"/>
  <c r="F128" i="27" s="1"/>
  <c r="W188" i="27"/>
  <c r="S126" i="28"/>
  <c r="S128" i="28" s="1"/>
  <c r="R127" i="28"/>
  <c r="R129" i="28" s="1"/>
  <c r="S127" i="27"/>
  <c r="S129" i="27" s="1"/>
  <c r="H16" i="28"/>
  <c r="Z100" i="28" s="1"/>
  <c r="Z115" i="28" s="1"/>
  <c r="F14" i="28"/>
  <c r="F19" i="29"/>
  <c r="F152" i="29" s="1"/>
  <c r="F169" i="29" s="1"/>
  <c r="F15" i="28"/>
  <c r="F20" i="29"/>
  <c r="F173" i="29" s="1"/>
  <c r="F190" i="29" s="1"/>
  <c r="F15" i="29"/>
  <c r="F14" i="29"/>
  <c r="Q237" i="29"/>
  <c r="F24" i="29"/>
  <c r="F25" i="29"/>
  <c r="F23" i="29"/>
  <c r="F26" i="29"/>
  <c r="S249" i="29"/>
  <c r="H249" i="29"/>
  <c r="P249" i="29"/>
  <c r="T145" i="29"/>
  <c r="T147" i="29" s="1"/>
  <c r="H9" i="29"/>
  <c r="G14" i="29"/>
  <c r="G19" i="29"/>
  <c r="G153" i="29" s="1"/>
  <c r="L87" i="29"/>
  <c r="L91" i="29" s="1"/>
  <c r="K88" i="29"/>
  <c r="K92" i="29" s="1"/>
  <c r="U146" i="29"/>
  <c r="U148" i="29" s="1"/>
  <c r="G15" i="29"/>
  <c r="F16" i="29"/>
  <c r="G20" i="29"/>
  <c r="G174" i="29" s="1"/>
  <c r="S64" i="29"/>
  <c r="U145" i="29"/>
  <c r="U147" i="29" s="1"/>
  <c r="M87" i="29"/>
  <c r="M91" i="29" s="1"/>
  <c r="U87" i="29"/>
  <c r="U91" i="29" s="1"/>
  <c r="L88" i="29"/>
  <c r="L92" i="29" s="1"/>
  <c r="T88" i="29"/>
  <c r="T92" i="29" s="1"/>
  <c r="G18" i="29"/>
  <c r="I237" i="29"/>
  <c r="G16" i="29"/>
  <c r="F87" i="29"/>
  <c r="F91" i="29" s="1"/>
  <c r="F96" i="29" s="1"/>
  <c r="F113" i="29" s="1"/>
  <c r="N87" i="29"/>
  <c r="N91" i="29" s="1"/>
  <c r="V87" i="29"/>
  <c r="V91" i="29" s="1"/>
  <c r="M88" i="29"/>
  <c r="M92" i="29" s="1"/>
  <c r="U88" i="29"/>
  <c r="U92" i="29" s="1"/>
  <c r="H87" i="29"/>
  <c r="H91" i="29" s="1"/>
  <c r="P87" i="29"/>
  <c r="P91" i="29" s="1"/>
  <c r="G88" i="29"/>
  <c r="G92" i="29" s="1"/>
  <c r="O88" i="29"/>
  <c r="O92" i="29" s="1"/>
  <c r="J87" i="29"/>
  <c r="J91" i="29" s="1"/>
  <c r="R87" i="29"/>
  <c r="R91" i="29" s="1"/>
  <c r="I88" i="29"/>
  <c r="I92" i="29" s="1"/>
  <c r="Q88" i="29"/>
  <c r="Q92" i="29" s="1"/>
  <c r="V146" i="29"/>
  <c r="V148" i="29" s="1"/>
  <c r="G87" i="29"/>
  <c r="G91" i="29" s="1"/>
  <c r="K87" i="29"/>
  <c r="K91" i="29" s="1"/>
  <c r="O87" i="29"/>
  <c r="O91" i="29" s="1"/>
  <c r="S87" i="29"/>
  <c r="S91" i="29" s="1"/>
  <c r="F88" i="29"/>
  <c r="F92" i="29" s="1"/>
  <c r="J88" i="29"/>
  <c r="J92" i="29" s="1"/>
  <c r="N88" i="29"/>
  <c r="N92" i="29" s="1"/>
  <c r="R88" i="29"/>
  <c r="R92" i="29" s="1"/>
  <c r="V88" i="29"/>
  <c r="V92" i="29" s="1"/>
  <c r="H217" i="29"/>
  <c r="H186" i="28"/>
  <c r="H15" i="28"/>
  <c r="H185" i="28" s="1"/>
  <c r="F68" i="28"/>
  <c r="F72" i="28" s="1"/>
  <c r="V68" i="28"/>
  <c r="V72" i="28" s="1"/>
  <c r="U69" i="28"/>
  <c r="U73" i="28" s="1"/>
  <c r="G20" i="28"/>
  <c r="G155" i="28" s="1"/>
  <c r="H155" i="28" s="1"/>
  <c r="G19" i="28"/>
  <c r="G134" i="28" s="1"/>
  <c r="H134" i="28" s="1"/>
  <c r="G18" i="28"/>
  <c r="J68" i="28"/>
  <c r="J72" i="28" s="1"/>
  <c r="I69" i="28"/>
  <c r="I73" i="28" s="1"/>
  <c r="G16" i="28"/>
  <c r="H20" i="28"/>
  <c r="H156" i="28" s="1"/>
  <c r="H19" i="28"/>
  <c r="H212" i="28" s="1"/>
  <c r="H18" i="28"/>
  <c r="T45" i="28"/>
  <c r="N68" i="28"/>
  <c r="N72" i="28" s="1"/>
  <c r="M69" i="28"/>
  <c r="M73" i="28" s="1"/>
  <c r="G14" i="28"/>
  <c r="F20" i="28"/>
  <c r="F154" i="28" s="1"/>
  <c r="F171" i="28" s="1"/>
  <c r="F19" i="28"/>
  <c r="F133" i="28" s="1"/>
  <c r="I9" i="28"/>
  <c r="H14" i="28"/>
  <c r="G15" i="28"/>
  <c r="F16" i="28"/>
  <c r="F42" i="28" s="1"/>
  <c r="F18" i="28"/>
  <c r="R68" i="28"/>
  <c r="R72" i="28" s="1"/>
  <c r="Q69" i="28"/>
  <c r="Q73" i="28" s="1"/>
  <c r="G68" i="28"/>
  <c r="G72" i="28" s="1"/>
  <c r="K68" i="28"/>
  <c r="K72" i="28" s="1"/>
  <c r="O68" i="28"/>
  <c r="O72" i="28" s="1"/>
  <c r="S68" i="28"/>
  <c r="S72" i="28" s="1"/>
  <c r="F69" i="28"/>
  <c r="F73" i="28" s="1"/>
  <c r="J69" i="28"/>
  <c r="J73" i="28" s="1"/>
  <c r="N69" i="28"/>
  <c r="N73" i="28" s="1"/>
  <c r="R69" i="28"/>
  <c r="R73" i="28" s="1"/>
  <c r="V69" i="28"/>
  <c r="V73" i="28" s="1"/>
  <c r="H68" i="28"/>
  <c r="H72" i="28" s="1"/>
  <c r="L68" i="28"/>
  <c r="L72" i="28" s="1"/>
  <c r="P68" i="28"/>
  <c r="P72" i="28" s="1"/>
  <c r="T68" i="28"/>
  <c r="T72" i="28" s="1"/>
  <c r="G69" i="28"/>
  <c r="G73" i="28" s="1"/>
  <c r="G99" i="28" s="1"/>
  <c r="H99" i="28" s="1"/>
  <c r="K69" i="28"/>
  <c r="K73" i="28" s="1"/>
  <c r="O69" i="28"/>
  <c r="O73" i="28" s="1"/>
  <c r="S69" i="28"/>
  <c r="S73" i="28" s="1"/>
  <c r="I68" i="28"/>
  <c r="I72" i="28" s="1"/>
  <c r="M68" i="28"/>
  <c r="M72" i="28" s="1"/>
  <c r="Q68" i="28"/>
  <c r="Q72" i="28" s="1"/>
  <c r="U68" i="28"/>
  <c r="U72" i="28" s="1"/>
  <c r="H69" i="28"/>
  <c r="H73" i="28" s="1"/>
  <c r="L69" i="28"/>
  <c r="L73" i="28" s="1"/>
  <c r="P69" i="28"/>
  <c r="P73" i="28" s="1"/>
  <c r="T69" i="28"/>
  <c r="T73" i="28" s="1"/>
  <c r="F20" i="27"/>
  <c r="F154" i="27" s="1"/>
  <c r="F15" i="27"/>
  <c r="F77" i="27" s="1"/>
  <c r="F19" i="27"/>
  <c r="F133" i="27" s="1"/>
  <c r="F150" i="27" s="1"/>
  <c r="F14" i="27"/>
  <c r="F18" i="27"/>
  <c r="U68" i="27"/>
  <c r="U72" i="27" s="1"/>
  <c r="I68" i="27"/>
  <c r="I72" i="27" s="1"/>
  <c r="S45" i="27"/>
  <c r="G68" i="27"/>
  <c r="G72" i="27" s="1"/>
  <c r="O68" i="27"/>
  <c r="O72" i="27" s="1"/>
  <c r="F69" i="27"/>
  <c r="F73" i="27" s="1"/>
  <c r="N69" i="27"/>
  <c r="N73" i="27" s="1"/>
  <c r="V69" i="27"/>
  <c r="V73" i="27" s="1"/>
  <c r="M68" i="27"/>
  <c r="M72" i="27" s="1"/>
  <c r="L69" i="27"/>
  <c r="L73" i="27" s="1"/>
  <c r="G16" i="27"/>
  <c r="T69" i="27"/>
  <c r="T73" i="27" s="1"/>
  <c r="G20" i="27"/>
  <c r="N214" i="27"/>
  <c r="V214" i="27"/>
  <c r="U226" i="27"/>
  <c r="H69" i="27"/>
  <c r="H73" i="27" s="1"/>
  <c r="G15" i="27"/>
  <c r="F16" i="27"/>
  <c r="F42" i="27" s="1"/>
  <c r="G155" i="27"/>
  <c r="Q68" i="27"/>
  <c r="Q72" i="27" s="1"/>
  <c r="P69" i="27"/>
  <c r="P73" i="27" s="1"/>
  <c r="J68" i="27"/>
  <c r="J72" i="27" s="1"/>
  <c r="R68" i="27"/>
  <c r="R72" i="27" s="1"/>
  <c r="I69" i="27"/>
  <c r="I73" i="27" s="1"/>
  <c r="Q69" i="27"/>
  <c r="Q73" i="27" s="1"/>
  <c r="G18" i="27"/>
  <c r="K68" i="27"/>
  <c r="K72" i="27" s="1"/>
  <c r="S68" i="27"/>
  <c r="S72" i="27" s="1"/>
  <c r="J69" i="27"/>
  <c r="J73" i="27" s="1"/>
  <c r="R69" i="27"/>
  <c r="R73" i="27" s="1"/>
  <c r="H9" i="27"/>
  <c r="G14" i="27"/>
  <c r="G19" i="27"/>
  <c r="G134" i="27" s="1"/>
  <c r="H68" i="27"/>
  <c r="H72" i="27" s="1"/>
  <c r="L68" i="27"/>
  <c r="L72" i="27" s="1"/>
  <c r="P68" i="27"/>
  <c r="P72" i="27" s="1"/>
  <c r="T68" i="27"/>
  <c r="T72" i="27" s="1"/>
  <c r="G69" i="27"/>
  <c r="G73" i="27" s="1"/>
  <c r="K69" i="27"/>
  <c r="K73" i="27" s="1"/>
  <c r="O69" i="27"/>
  <c r="O73" i="27" s="1"/>
  <c r="S69" i="27"/>
  <c r="S73" i="27" s="1"/>
  <c r="G61" i="29" l="1"/>
  <c r="G97" i="29"/>
  <c r="H135" i="28"/>
  <c r="G118" i="29"/>
  <c r="F77" i="28"/>
  <c r="F94" i="28" s="1"/>
  <c r="G99" i="27"/>
  <c r="F61" i="29"/>
  <c r="G78" i="28"/>
  <c r="H78" i="28" s="1"/>
  <c r="O237" i="29"/>
  <c r="R237" i="29"/>
  <c r="T249" i="29"/>
  <c r="T64" i="29"/>
  <c r="L237" i="29"/>
  <c r="J249" i="29"/>
  <c r="K237" i="29"/>
  <c r="J237" i="29"/>
  <c r="P237" i="29"/>
  <c r="M249" i="29"/>
  <c r="N237" i="29"/>
  <c r="F192" i="29"/>
  <c r="G23" i="29"/>
  <c r="G26" i="29"/>
  <c r="G25" i="29"/>
  <c r="G24" i="29"/>
  <c r="L249" i="29"/>
  <c r="H174" i="29"/>
  <c r="H153" i="29"/>
  <c r="H97" i="29"/>
  <c r="H20" i="29"/>
  <c r="H15" i="29"/>
  <c r="H98" i="29" s="1"/>
  <c r="H19" i="29"/>
  <c r="H14" i="29"/>
  <c r="I9" i="29"/>
  <c r="H18" i="29"/>
  <c r="H118" i="29"/>
  <c r="H16" i="29"/>
  <c r="F43" i="29"/>
  <c r="F38" i="29"/>
  <c r="F33" i="29"/>
  <c r="F41" i="29"/>
  <c r="F36" i="29"/>
  <c r="F31" i="29"/>
  <c r="N249" i="29"/>
  <c r="G173" i="29"/>
  <c r="G190" i="29" s="1"/>
  <c r="F42" i="29"/>
  <c r="F32" i="29"/>
  <c r="F37" i="29"/>
  <c r="V249" i="29"/>
  <c r="F117" i="29"/>
  <c r="Q249" i="29"/>
  <c r="H237" i="29"/>
  <c r="U237" i="29"/>
  <c r="F35" i="29"/>
  <c r="F30" i="29"/>
  <c r="F40" i="29"/>
  <c r="R249" i="29"/>
  <c r="S237" i="29"/>
  <c r="I249" i="29"/>
  <c r="O249" i="29"/>
  <c r="U249" i="29"/>
  <c r="V237" i="29"/>
  <c r="G96" i="29"/>
  <c r="G113" i="29" s="1"/>
  <c r="M237" i="29"/>
  <c r="K249" i="29"/>
  <c r="G152" i="29"/>
  <c r="G169" i="29" s="1"/>
  <c r="G192" i="29" s="1"/>
  <c r="T237" i="29"/>
  <c r="F27" i="29"/>
  <c r="F150" i="28"/>
  <c r="F173" i="28" s="1"/>
  <c r="G133" i="28"/>
  <c r="O226" i="28"/>
  <c r="I226" i="28"/>
  <c r="P226" i="28"/>
  <c r="Q214" i="28"/>
  <c r="K226" i="28"/>
  <c r="L214" i="28"/>
  <c r="N226" i="28"/>
  <c r="O214" i="28"/>
  <c r="R214" i="28"/>
  <c r="U45" i="28"/>
  <c r="H224" i="28"/>
  <c r="Z156" i="28"/>
  <c r="Z171" i="28" s="1"/>
  <c r="Z172" i="28" s="1"/>
  <c r="J214" i="28"/>
  <c r="U226" i="28"/>
  <c r="H192" i="28"/>
  <c r="T226" i="28"/>
  <c r="P214" i="28"/>
  <c r="S214" i="28"/>
  <c r="Q226" i="28"/>
  <c r="H25" i="28"/>
  <c r="H24" i="28"/>
  <c r="H23" i="28"/>
  <c r="M214" i="28"/>
  <c r="H214" i="28"/>
  <c r="H216" i="28" s="1"/>
  <c r="H79" i="28"/>
  <c r="J226" i="28"/>
  <c r="K214" i="28"/>
  <c r="M226" i="28"/>
  <c r="G42" i="28"/>
  <c r="G154" i="28"/>
  <c r="V214" i="28"/>
  <c r="H191" i="28"/>
  <c r="U214" i="28"/>
  <c r="R226" i="28"/>
  <c r="G25" i="28"/>
  <c r="G24" i="28"/>
  <c r="G23" i="28"/>
  <c r="L226" i="28"/>
  <c r="H226" i="28"/>
  <c r="H100" i="28"/>
  <c r="I100" i="28" s="1"/>
  <c r="I214" i="28"/>
  <c r="S226" i="28"/>
  <c r="T214" i="28"/>
  <c r="V226" i="28"/>
  <c r="F98" i="28"/>
  <c r="F23" i="28"/>
  <c r="F25" i="28"/>
  <c r="F24" i="28"/>
  <c r="I155" i="28"/>
  <c r="I134" i="28"/>
  <c r="I99" i="28"/>
  <c r="I156" i="28"/>
  <c r="I135" i="28"/>
  <c r="AA100" i="28"/>
  <c r="I78" i="28"/>
  <c r="I18" i="28"/>
  <c r="I79" i="28"/>
  <c r="I20" i="28"/>
  <c r="I16" i="28"/>
  <c r="I101" i="28" s="1"/>
  <c r="I19" i="28"/>
  <c r="I14" i="28"/>
  <c r="J9" i="28"/>
  <c r="I15" i="28"/>
  <c r="I185" i="28" s="1"/>
  <c r="I191" i="28" s="1"/>
  <c r="N214" i="28"/>
  <c r="H42" i="28"/>
  <c r="H247" i="28" s="1"/>
  <c r="C87" i="30" s="1"/>
  <c r="F94" i="27"/>
  <c r="G77" i="27"/>
  <c r="F171" i="27"/>
  <c r="F173" i="27" s="1"/>
  <c r="G154" i="27"/>
  <c r="G171" i="27" s="1"/>
  <c r="O226" i="27"/>
  <c r="P214" i="27"/>
  <c r="S214" i="27"/>
  <c r="I226" i="27"/>
  <c r="N226" i="27"/>
  <c r="U214" i="27"/>
  <c r="H226" i="27"/>
  <c r="M214" i="27"/>
  <c r="H214" i="27"/>
  <c r="R226" i="27"/>
  <c r="G25" i="27"/>
  <c r="G24" i="27"/>
  <c r="G23" i="27"/>
  <c r="J214" i="27"/>
  <c r="P226" i="27"/>
  <c r="G42" i="27"/>
  <c r="V226" i="27"/>
  <c r="F98" i="27"/>
  <c r="G78" i="27"/>
  <c r="H78" i="27" s="1"/>
  <c r="I214" i="27"/>
  <c r="L226" i="27"/>
  <c r="O214" i="27"/>
  <c r="T45" i="27"/>
  <c r="K226" i="27"/>
  <c r="L214" i="27"/>
  <c r="H155" i="27"/>
  <c r="H99" i="27"/>
  <c r="H77" i="27"/>
  <c r="H18" i="27"/>
  <c r="H16" i="27"/>
  <c r="H100" i="27" s="1"/>
  <c r="H14" i="27"/>
  <c r="I9" i="27"/>
  <c r="H15" i="27"/>
  <c r="H185" i="27" s="1"/>
  <c r="H134" i="27"/>
  <c r="H20" i="27"/>
  <c r="H19" i="27"/>
  <c r="K214" i="27"/>
  <c r="R214" i="27"/>
  <c r="T226" i="27"/>
  <c r="F25" i="27"/>
  <c r="F23" i="27"/>
  <c r="F24" i="27"/>
  <c r="S226" i="27"/>
  <c r="T214" i="27"/>
  <c r="J226" i="27"/>
  <c r="G133" i="27"/>
  <c r="G150" i="27" s="1"/>
  <c r="Q226" i="27"/>
  <c r="Q214" i="27"/>
  <c r="G77" i="28" l="1"/>
  <c r="H77" i="28" s="1"/>
  <c r="I77" i="28" s="1"/>
  <c r="H173" i="29"/>
  <c r="I173" i="29" s="1"/>
  <c r="AA156" i="28"/>
  <c r="G94" i="28"/>
  <c r="F50" i="29"/>
  <c r="F55" i="29" s="1"/>
  <c r="G27" i="29"/>
  <c r="U64" i="29"/>
  <c r="H26" i="29"/>
  <c r="H25" i="29"/>
  <c r="H24" i="29"/>
  <c r="H23" i="29"/>
  <c r="G41" i="29"/>
  <c r="G31" i="29"/>
  <c r="G36" i="29"/>
  <c r="F44" i="29"/>
  <c r="F67" i="29"/>
  <c r="I118" i="29"/>
  <c r="I98" i="29"/>
  <c r="I174" i="29"/>
  <c r="I153" i="29"/>
  <c r="I97" i="29"/>
  <c r="I19" i="29"/>
  <c r="I14" i="29"/>
  <c r="J9" i="29"/>
  <c r="I18" i="29"/>
  <c r="I16" i="29"/>
  <c r="I20" i="29"/>
  <c r="I15" i="29"/>
  <c r="I99" i="29" s="1"/>
  <c r="H247" i="29"/>
  <c r="Z175" i="29"/>
  <c r="Z190" i="29" s="1"/>
  <c r="H175" i="29"/>
  <c r="I175" i="29" s="1"/>
  <c r="H152" i="29"/>
  <c r="G42" i="29"/>
  <c r="G37" i="29"/>
  <c r="G32" i="29"/>
  <c r="F134" i="29"/>
  <c r="F139" i="29" s="1"/>
  <c r="F194" i="29" s="1"/>
  <c r="G117" i="29"/>
  <c r="H235" i="29"/>
  <c r="H154" i="29"/>
  <c r="I154" i="29" s="1"/>
  <c r="G40" i="29"/>
  <c r="G35" i="29"/>
  <c r="G30" i="29"/>
  <c r="F49" i="29"/>
  <c r="Z119" i="29"/>
  <c r="Z134" i="29" s="1"/>
  <c r="H61" i="29"/>
  <c r="H270" i="29" s="1"/>
  <c r="C41" i="30" s="1"/>
  <c r="H119" i="29"/>
  <c r="I119" i="29" s="1"/>
  <c r="H210" i="29"/>
  <c r="H209" i="29"/>
  <c r="H208" i="29"/>
  <c r="H207" i="29"/>
  <c r="H96" i="29"/>
  <c r="H113" i="29" s="1"/>
  <c r="G43" i="29"/>
  <c r="G33" i="29"/>
  <c r="G38" i="29"/>
  <c r="I224" i="28"/>
  <c r="I228" i="28" s="1"/>
  <c r="AA157" i="28"/>
  <c r="AA171" i="28" s="1"/>
  <c r="I157" i="28"/>
  <c r="J157" i="28" s="1"/>
  <c r="H193" i="28"/>
  <c r="H264" i="28" s="1"/>
  <c r="V45" i="28"/>
  <c r="F31" i="28"/>
  <c r="F36" i="28" s="1"/>
  <c r="G53" i="28"/>
  <c r="G30" i="28"/>
  <c r="H201" i="28"/>
  <c r="H204" i="28" s="1"/>
  <c r="H31" i="28"/>
  <c r="H36" i="28" s="1"/>
  <c r="F30" i="28"/>
  <c r="F53" i="28" s="1"/>
  <c r="G26" i="28"/>
  <c r="G48" i="28"/>
  <c r="I24" i="28"/>
  <c r="I23" i="28"/>
  <c r="I25" i="28"/>
  <c r="F26" i="28"/>
  <c r="F48" i="28"/>
  <c r="I80" i="28"/>
  <c r="J80" i="28" s="1"/>
  <c r="G31" i="28"/>
  <c r="G36" i="28" s="1"/>
  <c r="H228" i="28"/>
  <c r="G150" i="28"/>
  <c r="H133" i="28"/>
  <c r="J155" i="28"/>
  <c r="J156" i="28"/>
  <c r="J135" i="28"/>
  <c r="AB100" i="28"/>
  <c r="AB156" i="28"/>
  <c r="AB157" i="28"/>
  <c r="J100" i="28"/>
  <c r="J79" i="28"/>
  <c r="J99" i="28"/>
  <c r="J20" i="28"/>
  <c r="J101" i="28"/>
  <c r="J19" i="28"/>
  <c r="J134" i="28"/>
  <c r="J16" i="28"/>
  <c r="J78" i="28"/>
  <c r="J77" i="28"/>
  <c r="J15" i="28"/>
  <c r="J14" i="28"/>
  <c r="K9" i="28"/>
  <c r="J18" i="28"/>
  <c r="H200" i="28"/>
  <c r="H203" i="28" s="1"/>
  <c r="H30" i="28"/>
  <c r="I212" i="28"/>
  <c r="I136" i="28"/>
  <c r="J136" i="28" s="1"/>
  <c r="I186" i="28"/>
  <c r="AA101" i="28"/>
  <c r="AA115" i="28" s="1"/>
  <c r="I42" i="28"/>
  <c r="I247" i="28" s="1"/>
  <c r="D87" i="30" s="1"/>
  <c r="F115" i="28"/>
  <c r="F120" i="28" s="1"/>
  <c r="F175" i="28" s="1"/>
  <c r="G98" i="28"/>
  <c r="G171" i="28"/>
  <c r="H154" i="28"/>
  <c r="I154" i="28" s="1"/>
  <c r="J154" i="28" s="1"/>
  <c r="H48" i="28"/>
  <c r="H249" i="28" s="1"/>
  <c r="C88" i="30" s="1"/>
  <c r="H26" i="28"/>
  <c r="H24" i="27"/>
  <c r="H23" i="27"/>
  <c r="H25" i="27"/>
  <c r="F115" i="27"/>
  <c r="F120" i="27" s="1"/>
  <c r="F175" i="27" s="1"/>
  <c r="G98" i="27"/>
  <c r="H191" i="27"/>
  <c r="G30" i="27"/>
  <c r="H79" i="27"/>
  <c r="H94" i="27" s="1"/>
  <c r="G173" i="27"/>
  <c r="F26" i="27"/>
  <c r="F48" i="27"/>
  <c r="H212" i="27"/>
  <c r="H135" i="27"/>
  <c r="I135" i="27" s="1"/>
  <c r="I155" i="27"/>
  <c r="I99" i="27"/>
  <c r="I100" i="27"/>
  <c r="I16" i="27"/>
  <c r="I134" i="27"/>
  <c r="I20" i="27"/>
  <c r="I15" i="27"/>
  <c r="I14" i="27"/>
  <c r="J9" i="27"/>
  <c r="I78" i="27"/>
  <c r="I77" i="27"/>
  <c r="I19" i="27"/>
  <c r="I18" i="27"/>
  <c r="H133" i="27"/>
  <c r="U45" i="27"/>
  <c r="G31" i="27"/>
  <c r="G36" i="27" s="1"/>
  <c r="G94" i="27"/>
  <c r="H186" i="27"/>
  <c r="Z100" i="27"/>
  <c r="Z115" i="27" s="1"/>
  <c r="H42" i="27"/>
  <c r="H247" i="27" s="1"/>
  <c r="C133" i="30" s="1"/>
  <c r="G48" i="27"/>
  <c r="G26" i="27"/>
  <c r="F30" i="27"/>
  <c r="F53" i="27" s="1"/>
  <c r="F31" i="27"/>
  <c r="F36" i="27" s="1"/>
  <c r="Z156" i="27"/>
  <c r="Z171" i="27" s="1"/>
  <c r="H224" i="27"/>
  <c r="H156" i="27"/>
  <c r="I156" i="27" s="1"/>
  <c r="H154" i="27"/>
  <c r="I154" i="27" s="1"/>
  <c r="H94" i="28" l="1"/>
  <c r="G173" i="28"/>
  <c r="AB101" i="28"/>
  <c r="F58" i="28"/>
  <c r="H150" i="27"/>
  <c r="F77" i="29"/>
  <c r="AA119" i="29"/>
  <c r="AB119" i="29" s="1"/>
  <c r="AA172" i="28"/>
  <c r="I171" i="28" s="1"/>
  <c r="H58" i="28"/>
  <c r="H253" i="28" s="1"/>
  <c r="C90" i="30" s="1"/>
  <c r="H169" i="29"/>
  <c r="H243" i="29" s="1"/>
  <c r="G49" i="29"/>
  <c r="G54" i="29" s="1"/>
  <c r="AA120" i="29"/>
  <c r="AB120" i="29" s="1"/>
  <c r="I61" i="29"/>
  <c r="I270" i="29" s="1"/>
  <c r="D41" i="30" s="1"/>
  <c r="I120" i="29"/>
  <c r="H41" i="29"/>
  <c r="H36" i="29"/>
  <c r="H31" i="29"/>
  <c r="Z191" i="29"/>
  <c r="H190" i="29" s="1"/>
  <c r="G50" i="29"/>
  <c r="H251" i="29"/>
  <c r="I210" i="29"/>
  <c r="I209" i="29"/>
  <c r="I208" i="29"/>
  <c r="I207" i="29"/>
  <c r="I152" i="29"/>
  <c r="J152" i="29" s="1"/>
  <c r="AA175" i="29"/>
  <c r="H42" i="29"/>
  <c r="H37" i="29"/>
  <c r="H32" i="29"/>
  <c r="F51" i="29"/>
  <c r="F54" i="29"/>
  <c r="F56" i="29" s="1"/>
  <c r="F72" i="29"/>
  <c r="F79" i="29" s="1"/>
  <c r="F196" i="29" s="1"/>
  <c r="F198" i="29" s="1"/>
  <c r="H239" i="29"/>
  <c r="I235" i="29"/>
  <c r="I239" i="29" s="1"/>
  <c r="I155" i="29"/>
  <c r="J155" i="29" s="1"/>
  <c r="H40" i="29"/>
  <c r="H30" i="29"/>
  <c r="H35" i="29"/>
  <c r="H43" i="29"/>
  <c r="H33" i="29"/>
  <c r="H38" i="29"/>
  <c r="V64" i="29"/>
  <c r="H192" i="29"/>
  <c r="J174" i="29"/>
  <c r="J173" i="29"/>
  <c r="J153" i="29"/>
  <c r="J97" i="29"/>
  <c r="J96" i="29"/>
  <c r="J119" i="29"/>
  <c r="J154" i="29"/>
  <c r="J120" i="29"/>
  <c r="J118" i="29"/>
  <c r="J98" i="29"/>
  <c r="J175" i="29"/>
  <c r="J18" i="29"/>
  <c r="J19" i="29"/>
  <c r="K9" i="29"/>
  <c r="J99" i="29"/>
  <c r="J16" i="29"/>
  <c r="J20" i="29"/>
  <c r="J15" i="29"/>
  <c r="J100" i="29" s="1"/>
  <c r="J14" i="29"/>
  <c r="H211" i="29"/>
  <c r="G67" i="29"/>
  <c r="G44" i="29"/>
  <c r="G134" i="29"/>
  <c r="G139" i="29" s="1"/>
  <c r="G194" i="29" s="1"/>
  <c r="H117" i="29"/>
  <c r="I247" i="29"/>
  <c r="I251" i="29" s="1"/>
  <c r="AA176" i="29"/>
  <c r="AB176" i="29" s="1"/>
  <c r="I176" i="29"/>
  <c r="J176" i="29" s="1"/>
  <c r="I25" i="29"/>
  <c r="I24" i="29"/>
  <c r="I23" i="29"/>
  <c r="I26" i="29"/>
  <c r="I96" i="29"/>
  <c r="I113" i="29" s="1"/>
  <c r="H27" i="29"/>
  <c r="H32" i="28"/>
  <c r="H35" i="28"/>
  <c r="H37" i="28" s="1"/>
  <c r="I48" i="28"/>
  <c r="I249" i="28" s="1"/>
  <c r="D88" i="30" s="1"/>
  <c r="I26" i="28"/>
  <c r="F60" i="28"/>
  <c r="F177" i="28" s="1"/>
  <c r="F179" i="28" s="1"/>
  <c r="I94" i="28"/>
  <c r="H53" i="28"/>
  <c r="H251" i="28" s="1"/>
  <c r="C89" i="30" s="1"/>
  <c r="G58" i="28"/>
  <c r="G60" i="28" s="1"/>
  <c r="I200" i="28"/>
  <c r="I203" i="28" s="1"/>
  <c r="I30" i="28"/>
  <c r="I53" i="28" s="1"/>
  <c r="I251" i="28" s="1"/>
  <c r="D89" i="30" s="1"/>
  <c r="F35" i="28"/>
  <c r="F37" i="28" s="1"/>
  <c r="F32" i="28"/>
  <c r="G35" i="28"/>
  <c r="G37" i="28" s="1"/>
  <c r="G32" i="28"/>
  <c r="J212" i="28"/>
  <c r="J216" i="28" s="1"/>
  <c r="J137" i="28"/>
  <c r="K137" i="28" s="1"/>
  <c r="H205" i="28"/>
  <c r="J186" i="28"/>
  <c r="J192" i="28" s="1"/>
  <c r="AB102" i="28"/>
  <c r="AB115" i="28" s="1"/>
  <c r="J42" i="28"/>
  <c r="J247" i="28" s="1"/>
  <c r="E87" i="30" s="1"/>
  <c r="J102" i="28"/>
  <c r="I192" i="28"/>
  <c r="K157" i="28"/>
  <c r="K155" i="28"/>
  <c r="K154" i="28"/>
  <c r="K156" i="28"/>
  <c r="AC157" i="28"/>
  <c r="AC156" i="28"/>
  <c r="AC101" i="28"/>
  <c r="K136" i="28"/>
  <c r="K100" i="28"/>
  <c r="K134" i="28"/>
  <c r="K101" i="28"/>
  <c r="K99" i="28"/>
  <c r="AC100" i="28"/>
  <c r="K20" i="28"/>
  <c r="K102" i="28"/>
  <c r="K80" i="28"/>
  <c r="K19" i="28"/>
  <c r="K78" i="28"/>
  <c r="K77" i="28"/>
  <c r="K18" i="28"/>
  <c r="K15" i="28"/>
  <c r="L9" i="28"/>
  <c r="K79" i="28"/>
  <c r="K14" i="28"/>
  <c r="K135" i="28"/>
  <c r="K16" i="28"/>
  <c r="J185" i="28"/>
  <c r="J81" i="28"/>
  <c r="K81" i="28" s="1"/>
  <c r="G115" i="28"/>
  <c r="G120" i="28" s="1"/>
  <c r="G175" i="28" s="1"/>
  <c r="H98" i="28"/>
  <c r="I216" i="28"/>
  <c r="J23" i="28"/>
  <c r="J25" i="28"/>
  <c r="J24" i="28"/>
  <c r="J224" i="28"/>
  <c r="J228" i="28" s="1"/>
  <c r="AB158" i="28"/>
  <c r="AB171" i="28" s="1"/>
  <c r="J158" i="28"/>
  <c r="K158" i="28" s="1"/>
  <c r="H150" i="28"/>
  <c r="I133" i="28"/>
  <c r="I201" i="28"/>
  <c r="I204" i="28" s="1"/>
  <c r="I31" i="28"/>
  <c r="I36" i="28" s="1"/>
  <c r="H171" i="28"/>
  <c r="Z172" i="27"/>
  <c r="H171" i="27" s="1"/>
  <c r="I224" i="27"/>
  <c r="I228" i="27" s="1"/>
  <c r="AA157" i="27"/>
  <c r="AB157" i="27" s="1"/>
  <c r="I157" i="27"/>
  <c r="J157" i="27" s="1"/>
  <c r="H201" i="27"/>
  <c r="H204" i="27" s="1"/>
  <c r="H31" i="27"/>
  <c r="H36" i="27" s="1"/>
  <c r="H192" i="27"/>
  <c r="H193" i="27" s="1"/>
  <c r="H264" i="27" s="1"/>
  <c r="G32" i="27"/>
  <c r="G35" i="27"/>
  <c r="G37" i="27" s="1"/>
  <c r="H48" i="27"/>
  <c r="H249" i="27" s="1"/>
  <c r="C134" i="30" s="1"/>
  <c r="H26" i="27"/>
  <c r="I23" i="27"/>
  <c r="I24" i="27"/>
  <c r="I25" i="27"/>
  <c r="V45" i="27"/>
  <c r="I212" i="27"/>
  <c r="I216" i="27" s="1"/>
  <c r="I136" i="27"/>
  <c r="J136" i="27" s="1"/>
  <c r="I186" i="27"/>
  <c r="I192" i="27" s="1"/>
  <c r="I42" i="27"/>
  <c r="I247" i="27" s="1"/>
  <c r="D133" i="30" s="1"/>
  <c r="AA101" i="27"/>
  <c r="AB101" i="27" s="1"/>
  <c r="I101" i="27"/>
  <c r="J101" i="27" s="1"/>
  <c r="AA156" i="27"/>
  <c r="G53" i="27"/>
  <c r="G115" i="27"/>
  <c r="G120" i="27" s="1"/>
  <c r="G175" i="27" s="1"/>
  <c r="H98" i="27"/>
  <c r="H200" i="27"/>
  <c r="H203" i="27" s="1"/>
  <c r="H30" i="27"/>
  <c r="H53" i="27" s="1"/>
  <c r="H251" i="27" s="1"/>
  <c r="C135" i="30" s="1"/>
  <c r="H216" i="27"/>
  <c r="J156" i="27"/>
  <c r="J135" i="27"/>
  <c r="J155" i="27"/>
  <c r="J154" i="27"/>
  <c r="J134" i="27"/>
  <c r="J99" i="27"/>
  <c r="J20" i="27"/>
  <c r="J15" i="27"/>
  <c r="J19" i="27"/>
  <c r="J14" i="27"/>
  <c r="K9" i="27"/>
  <c r="J78" i="27"/>
  <c r="J77" i="27"/>
  <c r="J100" i="27"/>
  <c r="J18" i="27"/>
  <c r="J16" i="27"/>
  <c r="I133" i="27"/>
  <c r="I150" i="27" s="1"/>
  <c r="F58" i="27"/>
  <c r="F60" i="27" s="1"/>
  <c r="F177" i="27" s="1"/>
  <c r="F179" i="27" s="1"/>
  <c r="H228" i="27"/>
  <c r="F35" i="27"/>
  <c r="F37" i="27" s="1"/>
  <c r="F32" i="27"/>
  <c r="G58" i="27"/>
  <c r="I185" i="27"/>
  <c r="I80" i="27"/>
  <c r="J80" i="27" s="1"/>
  <c r="I79" i="27"/>
  <c r="J79" i="27" s="1"/>
  <c r="AA100" i="27"/>
  <c r="H173" i="27" l="1"/>
  <c r="AA171" i="27"/>
  <c r="H220" i="27"/>
  <c r="I94" i="27"/>
  <c r="J94" i="28"/>
  <c r="AB156" i="27"/>
  <c r="AC156" i="27" s="1"/>
  <c r="G60" i="27"/>
  <c r="G177" i="27" s="1"/>
  <c r="G179" i="27" s="1"/>
  <c r="AC102" i="28"/>
  <c r="G72" i="29"/>
  <c r="AA115" i="27"/>
  <c r="AA172" i="27" s="1"/>
  <c r="I171" i="27" s="1"/>
  <c r="I173" i="27" s="1"/>
  <c r="J133" i="27"/>
  <c r="K133" i="27" s="1"/>
  <c r="AA190" i="29"/>
  <c r="H225" i="29"/>
  <c r="H227" i="29" s="1"/>
  <c r="H49" i="29"/>
  <c r="I169" i="29"/>
  <c r="I43" i="29"/>
  <c r="I38" i="29"/>
  <c r="I33" i="29"/>
  <c r="G55" i="29"/>
  <c r="G56" i="29" s="1"/>
  <c r="G77" i="29"/>
  <c r="I40" i="29"/>
  <c r="I35" i="29"/>
  <c r="I30" i="29"/>
  <c r="AA134" i="29"/>
  <c r="AA191" i="29" s="1"/>
  <c r="I190" i="29" s="1"/>
  <c r="J235" i="29"/>
  <c r="J239" i="29" s="1"/>
  <c r="J156" i="29"/>
  <c r="J169" i="29" s="1"/>
  <c r="I41" i="29"/>
  <c r="I36" i="29"/>
  <c r="I31" i="29"/>
  <c r="J210" i="29"/>
  <c r="J209" i="29"/>
  <c r="J208" i="29"/>
  <c r="J207" i="29"/>
  <c r="J24" i="29"/>
  <c r="J26" i="29"/>
  <c r="J23" i="29"/>
  <c r="J25" i="29"/>
  <c r="J113" i="29"/>
  <c r="H44" i="29"/>
  <c r="H67" i="29"/>
  <c r="H272" i="29" s="1"/>
  <c r="C42" i="30" s="1"/>
  <c r="I211" i="29"/>
  <c r="I219" i="29" s="1"/>
  <c r="I287" i="29" s="1"/>
  <c r="G51" i="29"/>
  <c r="I42" i="29"/>
  <c r="I32" i="29"/>
  <c r="I37" i="29"/>
  <c r="J247" i="29"/>
  <c r="J251" i="29" s="1"/>
  <c r="AB177" i="29"/>
  <c r="AC177" i="29" s="1"/>
  <c r="J177" i="29"/>
  <c r="K177" i="29" s="1"/>
  <c r="K155" i="29"/>
  <c r="K176" i="29"/>
  <c r="K174" i="29"/>
  <c r="K173" i="29"/>
  <c r="K175" i="29"/>
  <c r="K154" i="29"/>
  <c r="K153" i="29"/>
  <c r="K152" i="29"/>
  <c r="AC120" i="29"/>
  <c r="K98" i="29"/>
  <c r="AC176" i="29"/>
  <c r="K120" i="29"/>
  <c r="K118" i="29"/>
  <c r="K99" i="29"/>
  <c r="K97" i="29"/>
  <c r="K96" i="29"/>
  <c r="AC119" i="29"/>
  <c r="K16" i="29"/>
  <c r="L9" i="29"/>
  <c r="K18" i="29"/>
  <c r="K119" i="29"/>
  <c r="K20" i="29"/>
  <c r="K15" i="29"/>
  <c r="K101" i="29" s="1"/>
  <c r="K100" i="29"/>
  <c r="K19" i="29"/>
  <c r="K14" i="29"/>
  <c r="AB121" i="29"/>
  <c r="AC121" i="29" s="1"/>
  <c r="J61" i="29"/>
  <c r="J270" i="29" s="1"/>
  <c r="E41" i="30" s="1"/>
  <c r="J121" i="29"/>
  <c r="K121" i="29" s="1"/>
  <c r="I243" i="29"/>
  <c r="I27" i="29"/>
  <c r="H134" i="29"/>
  <c r="I117" i="29"/>
  <c r="H219" i="29"/>
  <c r="AB175" i="29"/>
  <c r="H226" i="29"/>
  <c r="H228" i="29" s="1"/>
  <c r="H50" i="29"/>
  <c r="I205" i="28"/>
  <c r="I265" i="28" s="1"/>
  <c r="D95" i="30" s="1"/>
  <c r="AB172" i="28"/>
  <c r="J171" i="28" s="1"/>
  <c r="I150" i="28"/>
  <c r="I173" i="28" s="1"/>
  <c r="J133" i="28"/>
  <c r="J201" i="28"/>
  <c r="J204" i="28" s="1"/>
  <c r="J31" i="28"/>
  <c r="J36" i="28" s="1"/>
  <c r="AC158" i="28"/>
  <c r="I58" i="28"/>
  <c r="H173" i="28"/>
  <c r="H220" i="28"/>
  <c r="J26" i="28"/>
  <c r="J48" i="28"/>
  <c r="J249" i="28" s="1"/>
  <c r="E88" i="30" s="1"/>
  <c r="K185" i="28"/>
  <c r="K191" i="28" s="1"/>
  <c r="K82" i="28"/>
  <c r="K94" i="28" s="1"/>
  <c r="K224" i="28"/>
  <c r="K228" i="28" s="1"/>
  <c r="AC159" i="28"/>
  <c r="K159" i="28"/>
  <c r="L159" i="28" s="1"/>
  <c r="H265" i="28"/>
  <c r="C95" i="30" s="1"/>
  <c r="G177" i="28"/>
  <c r="G179" i="28" s="1"/>
  <c r="H115" i="28"/>
  <c r="I98" i="28"/>
  <c r="L158" i="28"/>
  <c r="L156" i="28"/>
  <c r="AD157" i="28"/>
  <c r="AD156" i="28"/>
  <c r="L155" i="28"/>
  <c r="L154" i="28"/>
  <c r="L136" i="28"/>
  <c r="AD102" i="28"/>
  <c r="L100" i="28"/>
  <c r="L157" i="28"/>
  <c r="L134" i="28"/>
  <c r="L101" i="28"/>
  <c r="L99" i="28"/>
  <c r="L135" i="28"/>
  <c r="L102" i="28"/>
  <c r="AD100" i="28"/>
  <c r="AD158" i="28"/>
  <c r="L137" i="28"/>
  <c r="L80" i="28"/>
  <c r="L19" i="28"/>
  <c r="L78" i="28"/>
  <c r="L77" i="28"/>
  <c r="L18" i="28"/>
  <c r="L82" i="28"/>
  <c r="L79" i="28"/>
  <c r="L14" i="28"/>
  <c r="M9" i="28"/>
  <c r="L15" i="28"/>
  <c r="AD101" i="28"/>
  <c r="L81" i="28"/>
  <c r="L20" i="28"/>
  <c r="L16" i="28"/>
  <c r="K212" i="28"/>
  <c r="K216" i="28" s="1"/>
  <c r="K138" i="28"/>
  <c r="L138" i="28" s="1"/>
  <c r="H60" i="28"/>
  <c r="K186" i="28"/>
  <c r="AC103" i="28"/>
  <c r="AD103" i="28" s="1"/>
  <c r="K42" i="28"/>
  <c r="K247" i="28" s="1"/>
  <c r="F87" i="30" s="1"/>
  <c r="K103" i="28"/>
  <c r="L103" i="28" s="1"/>
  <c r="J200" i="28"/>
  <c r="J203" i="28" s="1"/>
  <c r="J30" i="28"/>
  <c r="J53" i="28" s="1"/>
  <c r="J251" i="28" s="1"/>
  <c r="E89" i="30" s="1"/>
  <c r="J191" i="28"/>
  <c r="K25" i="28"/>
  <c r="K24" i="28"/>
  <c r="K23" i="28"/>
  <c r="I193" i="28"/>
  <c r="I264" i="28" s="1"/>
  <c r="I35" i="28"/>
  <c r="I37" i="28" s="1"/>
  <c r="I32" i="28"/>
  <c r="J186" i="27"/>
  <c r="J192" i="27" s="1"/>
  <c r="J42" i="27"/>
  <c r="J247" i="27" s="1"/>
  <c r="E133" i="30" s="1"/>
  <c r="AB102" i="27"/>
  <c r="J102" i="27"/>
  <c r="K102" i="27" s="1"/>
  <c r="H205" i="27"/>
  <c r="I200" i="27"/>
  <c r="I203" i="27" s="1"/>
  <c r="I30" i="27"/>
  <c r="I53" i="27"/>
  <c r="I251" i="27" s="1"/>
  <c r="D135" i="30" s="1"/>
  <c r="J25" i="27"/>
  <c r="J23" i="27"/>
  <c r="J24" i="27"/>
  <c r="J212" i="27"/>
  <c r="J137" i="27"/>
  <c r="J150" i="27" s="1"/>
  <c r="J185" i="27"/>
  <c r="J191" i="27" s="1"/>
  <c r="J81" i="27"/>
  <c r="J94" i="27" s="1"/>
  <c r="H115" i="27"/>
  <c r="I98" i="27"/>
  <c r="I26" i="27"/>
  <c r="I48" i="27"/>
  <c r="I249" i="27" s="1"/>
  <c r="D134" i="30" s="1"/>
  <c r="J224" i="27"/>
  <c r="AB158" i="27"/>
  <c r="J158" i="27"/>
  <c r="K158" i="27" s="1"/>
  <c r="AB100" i="27"/>
  <c r="AB115" i="27" s="1"/>
  <c r="I220" i="27"/>
  <c r="I191" i="27"/>
  <c r="AC157" i="27"/>
  <c r="K155" i="27"/>
  <c r="K154" i="27"/>
  <c r="K136" i="27"/>
  <c r="K134" i="27"/>
  <c r="AC101" i="27"/>
  <c r="AC102" i="27"/>
  <c r="K100" i="27"/>
  <c r="K80" i="27"/>
  <c r="K19" i="27"/>
  <c r="K14" i="27"/>
  <c r="L9" i="27"/>
  <c r="AC100" i="27"/>
  <c r="K157" i="27"/>
  <c r="K156" i="27"/>
  <c r="K135" i="27"/>
  <c r="K101" i="27"/>
  <c r="K78" i="27"/>
  <c r="K77" i="27"/>
  <c r="K18" i="27"/>
  <c r="K79" i="27"/>
  <c r="K20" i="27"/>
  <c r="K81" i="27"/>
  <c r="K99" i="27"/>
  <c r="K16" i="27"/>
  <c r="K15" i="27"/>
  <c r="H35" i="27"/>
  <c r="H37" i="27" s="1"/>
  <c r="H32" i="27"/>
  <c r="I201" i="27"/>
  <c r="I204" i="27" s="1"/>
  <c r="I31" i="27"/>
  <c r="I36" i="27" s="1"/>
  <c r="H58" i="27"/>
  <c r="AC171" i="28" l="1"/>
  <c r="I220" i="28"/>
  <c r="K156" i="29"/>
  <c r="AB171" i="27"/>
  <c r="AC158" i="27"/>
  <c r="J58" i="28"/>
  <c r="AB190" i="29"/>
  <c r="J205" i="28"/>
  <c r="J265" i="28" s="1"/>
  <c r="E95" i="30" s="1"/>
  <c r="AB134" i="29"/>
  <c r="J27" i="29"/>
  <c r="G79" i="29"/>
  <c r="G196" i="29" s="1"/>
  <c r="G198" i="29" s="1"/>
  <c r="J193" i="27"/>
  <c r="J264" i="27" s="1"/>
  <c r="H287" i="29"/>
  <c r="K235" i="29"/>
  <c r="K157" i="29"/>
  <c r="L157" i="29" s="1"/>
  <c r="K113" i="29"/>
  <c r="J243" i="29"/>
  <c r="I226" i="29"/>
  <c r="I228" i="29" s="1"/>
  <c r="I50" i="29"/>
  <c r="H229" i="29"/>
  <c r="AB191" i="29"/>
  <c r="J190" i="29" s="1"/>
  <c r="AC122" i="29"/>
  <c r="AC134" i="29" s="1"/>
  <c r="K61" i="29"/>
  <c r="K270" i="29" s="1"/>
  <c r="F41" i="30" s="1"/>
  <c r="K122" i="29"/>
  <c r="L122" i="29" s="1"/>
  <c r="AC175" i="29"/>
  <c r="AD175" i="29" s="1"/>
  <c r="J40" i="29"/>
  <c r="J35" i="29"/>
  <c r="J30" i="29"/>
  <c r="H54" i="29"/>
  <c r="H51" i="29"/>
  <c r="H72" i="29"/>
  <c r="H274" i="29" s="1"/>
  <c r="C43" i="30" s="1"/>
  <c r="K23" i="29"/>
  <c r="K25" i="29"/>
  <c r="K24" i="29"/>
  <c r="K26" i="29"/>
  <c r="J42" i="29"/>
  <c r="J37" i="29"/>
  <c r="J32" i="29"/>
  <c r="J43" i="29"/>
  <c r="J38" i="29"/>
  <c r="J33" i="29"/>
  <c r="H55" i="29"/>
  <c r="H77" i="29"/>
  <c r="H255" i="29"/>
  <c r="H264" i="29" s="1"/>
  <c r="H139" i="29"/>
  <c r="H194" i="29" s="1"/>
  <c r="H267" i="29" s="1"/>
  <c r="K210" i="29"/>
  <c r="K209" i="29"/>
  <c r="K208" i="29"/>
  <c r="K207" i="29"/>
  <c r="K247" i="29"/>
  <c r="K251" i="29" s="1"/>
  <c r="AC178" i="29"/>
  <c r="K178" i="29"/>
  <c r="J192" i="29"/>
  <c r="J211" i="29"/>
  <c r="J219" i="29" s="1"/>
  <c r="J287" i="29" s="1"/>
  <c r="I225" i="29"/>
  <c r="I227" i="29" s="1"/>
  <c r="I49" i="29"/>
  <c r="I134" i="29"/>
  <c r="J117" i="29"/>
  <c r="AD178" i="29"/>
  <c r="L178" i="29"/>
  <c r="AD177" i="29"/>
  <c r="L176" i="29"/>
  <c r="L174" i="29"/>
  <c r="L173" i="29"/>
  <c r="L153" i="29"/>
  <c r="L152" i="29"/>
  <c r="L177" i="29"/>
  <c r="L175" i="29"/>
  <c r="AD176" i="29"/>
  <c r="L156" i="29"/>
  <c r="L154" i="29"/>
  <c r="AD121" i="29"/>
  <c r="L119" i="29"/>
  <c r="L101" i="29"/>
  <c r="L100" i="29"/>
  <c r="L121" i="29"/>
  <c r="AD119" i="29"/>
  <c r="L97" i="29"/>
  <c r="L96" i="29"/>
  <c r="L120" i="29"/>
  <c r="L118" i="29"/>
  <c r="L98" i="29"/>
  <c r="L155" i="29"/>
  <c r="AD120" i="29"/>
  <c r="L99" i="29"/>
  <c r="L20" i="29"/>
  <c r="L15" i="29"/>
  <c r="L102" i="29" s="1"/>
  <c r="L16" i="29"/>
  <c r="L19" i="29"/>
  <c r="L14" i="29"/>
  <c r="M9" i="29"/>
  <c r="J41" i="29"/>
  <c r="J36" i="29"/>
  <c r="J31" i="29"/>
  <c r="I67" i="29"/>
  <c r="I272" i="29" s="1"/>
  <c r="D42" i="30" s="1"/>
  <c r="I44" i="29"/>
  <c r="I192" i="29"/>
  <c r="K26" i="28"/>
  <c r="K48" i="28"/>
  <c r="K249" i="28" s="1"/>
  <c r="F88" i="30" s="1"/>
  <c r="L212" i="28"/>
  <c r="L216" i="28" s="1"/>
  <c r="L139" i="28"/>
  <c r="M139" i="28" s="1"/>
  <c r="I115" i="28"/>
  <c r="J98" i="28"/>
  <c r="J150" i="28"/>
  <c r="K133" i="28"/>
  <c r="K200" i="28"/>
  <c r="K203" i="28" s="1"/>
  <c r="K30" i="28"/>
  <c r="K53" i="28" s="1"/>
  <c r="K251" i="28" s="1"/>
  <c r="F89" i="30" s="1"/>
  <c r="L224" i="28"/>
  <c r="AD160" i="28"/>
  <c r="AE160" i="28" s="1"/>
  <c r="L160" i="28"/>
  <c r="AE157" i="28"/>
  <c r="AE156" i="28"/>
  <c r="M159" i="28"/>
  <c r="AE158" i="28"/>
  <c r="M157" i="28"/>
  <c r="M155" i="28"/>
  <c r="M154" i="28"/>
  <c r="M156" i="28"/>
  <c r="M134" i="28"/>
  <c r="AE103" i="28"/>
  <c r="M101" i="28"/>
  <c r="M99" i="28"/>
  <c r="M135" i="28"/>
  <c r="M102" i="28"/>
  <c r="AE100" i="28"/>
  <c r="M160" i="28"/>
  <c r="M158" i="28"/>
  <c r="M137" i="28"/>
  <c r="M103" i="28"/>
  <c r="AE101" i="28"/>
  <c r="M78" i="28"/>
  <c r="M77" i="28"/>
  <c r="M18" i="28"/>
  <c r="M138" i="28"/>
  <c r="M82" i="28"/>
  <c r="M79" i="28"/>
  <c r="AE102" i="28"/>
  <c r="M100" i="28"/>
  <c r="M81" i="28"/>
  <c r="M20" i="28"/>
  <c r="N9" i="28"/>
  <c r="M80" i="28"/>
  <c r="M16" i="28"/>
  <c r="M136" i="28"/>
  <c r="M19" i="28"/>
  <c r="M15" i="28"/>
  <c r="M14" i="28"/>
  <c r="L25" i="28"/>
  <c r="L24" i="28"/>
  <c r="L23" i="28"/>
  <c r="H232" i="28"/>
  <c r="H241" i="28" s="1"/>
  <c r="H120" i="28"/>
  <c r="H175" i="28" s="1"/>
  <c r="I253" i="28"/>
  <c r="D90" i="30" s="1"/>
  <c r="I60" i="28"/>
  <c r="L185" i="28"/>
  <c r="L191" i="28" s="1"/>
  <c r="L83" i="28"/>
  <c r="M83" i="28" s="1"/>
  <c r="K201" i="28"/>
  <c r="K204" i="28" s="1"/>
  <c r="K31" i="28"/>
  <c r="K36" i="28" s="1"/>
  <c r="J35" i="28"/>
  <c r="J37" i="28" s="1"/>
  <c r="J32" i="28"/>
  <c r="H255" i="28"/>
  <c r="C91" i="30" s="1"/>
  <c r="J253" i="28"/>
  <c r="E90" i="30" s="1"/>
  <c r="J60" i="28"/>
  <c r="J193" i="28"/>
  <c r="J264" i="28" s="1"/>
  <c r="L186" i="28"/>
  <c r="L192" i="28" s="1"/>
  <c r="AD104" i="28"/>
  <c r="AD115" i="28" s="1"/>
  <c r="L42" i="28"/>
  <c r="L247" i="28" s="1"/>
  <c r="G87" i="30" s="1"/>
  <c r="L104" i="28"/>
  <c r="M104" i="28" s="1"/>
  <c r="AC115" i="28"/>
  <c r="AC172" i="28" s="1"/>
  <c r="K171" i="28" s="1"/>
  <c r="K192" i="28"/>
  <c r="K193" i="28" s="1"/>
  <c r="K264" i="28" s="1"/>
  <c r="AD159" i="28"/>
  <c r="AE159" i="28" s="1"/>
  <c r="I205" i="27"/>
  <c r="I265" i="27" s="1"/>
  <c r="D141" i="30" s="1"/>
  <c r="I58" i="27"/>
  <c r="K25" i="27"/>
  <c r="K24" i="27"/>
  <c r="K23" i="27"/>
  <c r="L136" i="27"/>
  <c r="AD158" i="27"/>
  <c r="AD157" i="27"/>
  <c r="L156" i="27"/>
  <c r="L154" i="27"/>
  <c r="L134" i="27"/>
  <c r="L133" i="27"/>
  <c r="AD102" i="27"/>
  <c r="L100" i="27"/>
  <c r="L101" i="27"/>
  <c r="L99" i="27"/>
  <c r="L157" i="27"/>
  <c r="AD156" i="27"/>
  <c r="L135" i="27"/>
  <c r="AD101" i="27"/>
  <c r="L78" i="27"/>
  <c r="L77" i="27"/>
  <c r="L18" i="27"/>
  <c r="L155" i="27"/>
  <c r="AD100" i="27"/>
  <c r="L79" i="27"/>
  <c r="L16" i="27"/>
  <c r="L81" i="27"/>
  <c r="L19" i="27"/>
  <c r="L20" i="27"/>
  <c r="L80" i="27"/>
  <c r="L15" i="27"/>
  <c r="L14" i="27"/>
  <c r="M9" i="27"/>
  <c r="L158" i="27"/>
  <c r="L102" i="27"/>
  <c r="K137" i="27"/>
  <c r="L137" i="27" s="1"/>
  <c r="H232" i="27"/>
  <c r="H241" i="27" s="1"/>
  <c r="H120" i="27"/>
  <c r="H175" i="27" s="1"/>
  <c r="H244" i="27" s="1"/>
  <c r="J216" i="27"/>
  <c r="J220" i="27"/>
  <c r="I115" i="27"/>
  <c r="J98" i="27"/>
  <c r="J201" i="27"/>
  <c r="J204" i="27" s="1"/>
  <c r="J31" i="27"/>
  <c r="J36" i="27" s="1"/>
  <c r="AB172" i="27"/>
  <c r="J171" i="27" s="1"/>
  <c r="J173" i="27" s="1"/>
  <c r="J228" i="27"/>
  <c r="J200" i="27"/>
  <c r="J203" i="27" s="1"/>
  <c r="J30" i="27"/>
  <c r="J53" i="27" s="1"/>
  <c r="J251" i="27" s="1"/>
  <c r="E135" i="30" s="1"/>
  <c r="H265" i="27"/>
  <c r="C141" i="30" s="1"/>
  <c r="K186" i="27"/>
  <c r="K42" i="27"/>
  <c r="K247" i="27" s="1"/>
  <c r="F133" i="30" s="1"/>
  <c r="AC103" i="27"/>
  <c r="AC115" i="27" s="1"/>
  <c r="K103" i="27"/>
  <c r="L103" i="27" s="1"/>
  <c r="H253" i="27"/>
  <c r="C136" i="30" s="1"/>
  <c r="H60" i="27"/>
  <c r="K185" i="27"/>
  <c r="K82" i="27"/>
  <c r="L82" i="27" s="1"/>
  <c r="K224" i="27"/>
  <c r="K228" i="27" s="1"/>
  <c r="AC159" i="27"/>
  <c r="AD159" i="27" s="1"/>
  <c r="K159" i="27"/>
  <c r="L159" i="27" s="1"/>
  <c r="K212" i="27"/>
  <c r="K216" i="27" s="1"/>
  <c r="K138" i="27"/>
  <c r="I193" i="27"/>
  <c r="I264" i="27" s="1"/>
  <c r="J26" i="27"/>
  <c r="J48" i="27"/>
  <c r="J249" i="27" s="1"/>
  <c r="E134" i="30" s="1"/>
  <c r="I32" i="27"/>
  <c r="I35" i="27"/>
  <c r="I37" i="27" s="1"/>
  <c r="J205" i="27" l="1"/>
  <c r="J265" i="27" s="1"/>
  <c r="E141" i="30" s="1"/>
  <c r="AD122" i="29"/>
  <c r="AE104" i="28"/>
  <c r="K150" i="27"/>
  <c r="L193" i="28"/>
  <c r="L264" i="28" s="1"/>
  <c r="K94" i="27"/>
  <c r="K220" i="27" s="1"/>
  <c r="AD171" i="28"/>
  <c r="AD172" i="28" s="1"/>
  <c r="L171" i="28" s="1"/>
  <c r="K169" i="29"/>
  <c r="I229" i="29"/>
  <c r="I288" i="29" s="1"/>
  <c r="D49" i="30" s="1"/>
  <c r="AD123" i="29"/>
  <c r="AE123" i="29" s="1"/>
  <c r="L61" i="29"/>
  <c r="L270" i="29" s="1"/>
  <c r="G41" i="30" s="1"/>
  <c r="L123" i="29"/>
  <c r="M123" i="29" s="1"/>
  <c r="I255" i="29"/>
  <c r="I264" i="29" s="1"/>
  <c r="I139" i="29"/>
  <c r="K41" i="29"/>
  <c r="K36" i="29"/>
  <c r="K31" i="29"/>
  <c r="M177" i="29"/>
  <c r="M175" i="29"/>
  <c r="M154" i="29"/>
  <c r="AE176" i="29"/>
  <c r="AE175" i="29"/>
  <c r="M155" i="29"/>
  <c r="M178" i="29"/>
  <c r="M174" i="29"/>
  <c r="M173" i="29"/>
  <c r="M157" i="29"/>
  <c r="AE122" i="29"/>
  <c r="M120" i="29"/>
  <c r="M102" i="29"/>
  <c r="M99" i="29"/>
  <c r="M156" i="29"/>
  <c r="M122" i="29"/>
  <c r="AE120" i="29"/>
  <c r="M98" i="29"/>
  <c r="M153" i="29"/>
  <c r="M152" i="29"/>
  <c r="M101" i="29"/>
  <c r="AE177" i="29"/>
  <c r="M119" i="29"/>
  <c r="M97" i="29"/>
  <c r="M96" i="29"/>
  <c r="M19" i="29"/>
  <c r="M14" i="29"/>
  <c r="N9" i="29"/>
  <c r="M176" i="29"/>
  <c r="M121" i="29"/>
  <c r="AE119" i="29"/>
  <c r="M20" i="29"/>
  <c r="M100" i="29"/>
  <c r="AE178" i="29"/>
  <c r="AE121" i="29"/>
  <c r="M16" i="29"/>
  <c r="M15" i="29"/>
  <c r="M103" i="29" s="1"/>
  <c r="I54" i="29"/>
  <c r="I51" i="29"/>
  <c r="I72" i="29"/>
  <c r="I274" i="29" s="1"/>
  <c r="D43" i="30" s="1"/>
  <c r="H276" i="29"/>
  <c r="C44" i="30" s="1"/>
  <c r="H79" i="29"/>
  <c r="K42" i="29"/>
  <c r="K37" i="29"/>
  <c r="K32" i="29"/>
  <c r="J225" i="29"/>
  <c r="J227" i="29" s="1"/>
  <c r="J49" i="29"/>
  <c r="H288" i="29"/>
  <c r="C49" i="30" s="1"/>
  <c r="L210" i="29"/>
  <c r="L209" i="29"/>
  <c r="L208" i="29"/>
  <c r="L207" i="29"/>
  <c r="K38" i="29"/>
  <c r="K33" i="29"/>
  <c r="K43" i="29"/>
  <c r="K40" i="29"/>
  <c r="K35" i="29"/>
  <c r="K30" i="29"/>
  <c r="J226" i="29"/>
  <c r="J228" i="29" s="1"/>
  <c r="J50" i="29"/>
  <c r="I55" i="29"/>
  <c r="I77" i="29"/>
  <c r="K239" i="29"/>
  <c r="I194" i="29"/>
  <c r="I267" i="29" s="1"/>
  <c r="J44" i="29"/>
  <c r="J67" i="29"/>
  <c r="J272" i="29" s="1"/>
  <c r="E42" i="30" s="1"/>
  <c r="L235" i="29"/>
  <c r="L239" i="29" s="1"/>
  <c r="L158" i="29"/>
  <c r="M158" i="29" s="1"/>
  <c r="L247" i="29"/>
  <c r="AD179" i="29"/>
  <c r="AE179" i="29" s="1"/>
  <c r="L18" i="29"/>
  <c r="L179" i="29"/>
  <c r="M179" i="29" s="1"/>
  <c r="L113" i="29"/>
  <c r="J134" i="29"/>
  <c r="K117" i="29"/>
  <c r="K134" i="29" s="1"/>
  <c r="K211" i="29"/>
  <c r="K27" i="29"/>
  <c r="K213" i="29" s="1"/>
  <c r="H56" i="29"/>
  <c r="AC190" i="29"/>
  <c r="AC191" i="29" s="1"/>
  <c r="K190" i="29" s="1"/>
  <c r="K139" i="29"/>
  <c r="K205" i="28"/>
  <c r="K265" i="28" s="1"/>
  <c r="F95" i="30" s="1"/>
  <c r="H244" i="28"/>
  <c r="H259" i="28" s="1"/>
  <c r="C92" i="30" s="1"/>
  <c r="H177" i="28"/>
  <c r="H179" i="28" s="1"/>
  <c r="M24" i="28"/>
  <c r="M23" i="28"/>
  <c r="M25" i="28"/>
  <c r="K58" i="28"/>
  <c r="I255" i="28"/>
  <c r="D91" i="30" s="1"/>
  <c r="M224" i="28"/>
  <c r="M228" i="28" s="1"/>
  <c r="AE161" i="28"/>
  <c r="M161" i="28"/>
  <c r="L228" i="28"/>
  <c r="J115" i="28"/>
  <c r="K98" i="28"/>
  <c r="L201" i="28"/>
  <c r="L204" i="28" s="1"/>
  <c r="L31" i="28"/>
  <c r="L36" i="28" s="1"/>
  <c r="J255" i="28"/>
  <c r="E91" i="30" s="1"/>
  <c r="L48" i="28"/>
  <c r="L249" i="28" s="1"/>
  <c r="G88" i="30" s="1"/>
  <c r="L26" i="28"/>
  <c r="M185" i="28"/>
  <c r="M84" i="28"/>
  <c r="M94" i="28" s="1"/>
  <c r="M186" i="28"/>
  <c r="AE105" i="28"/>
  <c r="AE115" i="28" s="1"/>
  <c r="M42" i="28"/>
  <c r="M247" i="28" s="1"/>
  <c r="H87" i="30" s="1"/>
  <c r="M105" i="28"/>
  <c r="K150" i="28"/>
  <c r="L133" i="28"/>
  <c r="I232" i="28"/>
  <c r="I241" i="28" s="1"/>
  <c r="I120" i="28"/>
  <c r="I175" i="28" s="1"/>
  <c r="I244" i="28" s="1"/>
  <c r="N161" i="28"/>
  <c r="AF159" i="28"/>
  <c r="N159" i="28"/>
  <c r="AF158" i="28"/>
  <c r="N157" i="28"/>
  <c r="N155" i="28"/>
  <c r="N154" i="28"/>
  <c r="N160" i="28"/>
  <c r="N158" i="28"/>
  <c r="N156" i="28"/>
  <c r="AF156" i="28"/>
  <c r="N135" i="28"/>
  <c r="AF104" i="28"/>
  <c r="N102" i="28"/>
  <c r="AF100" i="28"/>
  <c r="AF157" i="28"/>
  <c r="N139" i="28"/>
  <c r="N137" i="28"/>
  <c r="N103" i="28"/>
  <c r="AF101" i="28"/>
  <c r="N84" i="28"/>
  <c r="AF161" i="28"/>
  <c r="N138" i="28"/>
  <c r="N136" i="28"/>
  <c r="N104" i="28"/>
  <c r="AF102" i="28"/>
  <c r="N100" i="28"/>
  <c r="N82" i="28"/>
  <c r="N99" i="28"/>
  <c r="N79" i="28"/>
  <c r="N16" i="28"/>
  <c r="AF160" i="28"/>
  <c r="AF103" i="28"/>
  <c r="N101" i="28"/>
  <c r="N81" i="28"/>
  <c r="N20" i="28"/>
  <c r="N134" i="28"/>
  <c r="N105" i="28"/>
  <c r="N80" i="28"/>
  <c r="N19" i="28"/>
  <c r="N78" i="28"/>
  <c r="N77" i="28"/>
  <c r="N15" i="28"/>
  <c r="N83" i="28"/>
  <c r="N18" i="28"/>
  <c r="N14" i="28"/>
  <c r="O9" i="28"/>
  <c r="L94" i="28"/>
  <c r="L200" i="28"/>
  <c r="L203" i="28" s="1"/>
  <c r="L30" i="28"/>
  <c r="L53" i="28" s="1"/>
  <c r="L251" i="28" s="1"/>
  <c r="G89" i="30" s="1"/>
  <c r="M212" i="28"/>
  <c r="M216" i="28" s="1"/>
  <c r="M140" i="28"/>
  <c r="N140" i="28" s="1"/>
  <c r="AE171" i="28"/>
  <c r="K35" i="28"/>
  <c r="K37" i="28" s="1"/>
  <c r="K32" i="28"/>
  <c r="J173" i="28"/>
  <c r="J220" i="28"/>
  <c r="J58" i="27"/>
  <c r="K192" i="27"/>
  <c r="K200" i="27"/>
  <c r="K203" i="27" s="1"/>
  <c r="K30" i="27"/>
  <c r="K53" i="27" s="1"/>
  <c r="K251" i="27" s="1"/>
  <c r="F135" i="30" s="1"/>
  <c r="AC171" i="27"/>
  <c r="AC172" i="27" s="1"/>
  <c r="K171" i="27" s="1"/>
  <c r="K173" i="27" s="1"/>
  <c r="AE159" i="27"/>
  <c r="M159" i="27"/>
  <c r="AE158" i="27"/>
  <c r="M157" i="27"/>
  <c r="M155" i="27"/>
  <c r="M154" i="27"/>
  <c r="AE156" i="27"/>
  <c r="M158" i="27"/>
  <c r="AE157" i="27"/>
  <c r="M101" i="27"/>
  <c r="M99" i="27"/>
  <c r="M135" i="27"/>
  <c r="M102" i="27"/>
  <c r="AE100" i="27"/>
  <c r="M156" i="27"/>
  <c r="M137" i="27"/>
  <c r="M136" i="27"/>
  <c r="M79" i="27"/>
  <c r="M16" i="27"/>
  <c r="M80" i="27"/>
  <c r="M134" i="27"/>
  <c r="M103" i="27"/>
  <c r="M82" i="27"/>
  <c r="M81" i="27"/>
  <c r="M20" i="27"/>
  <c r="M15" i="27"/>
  <c r="AE102" i="27"/>
  <c r="M100" i="27"/>
  <c r="AE101" i="27"/>
  <c r="M78" i="27"/>
  <c r="M77" i="27"/>
  <c r="M18" i="27"/>
  <c r="M133" i="27"/>
  <c r="M19" i="27"/>
  <c r="M14" i="27"/>
  <c r="N9" i="27"/>
  <c r="L186" i="27"/>
  <c r="L192" i="27" s="1"/>
  <c r="AD104" i="27"/>
  <c r="AE104" i="27" s="1"/>
  <c r="L42" i="27"/>
  <c r="L247" i="27" s="1"/>
  <c r="G133" i="30" s="1"/>
  <c r="L104" i="27"/>
  <c r="M104" i="27" s="1"/>
  <c r="L24" i="27"/>
  <c r="L23" i="27"/>
  <c r="L25" i="27"/>
  <c r="L138" i="27"/>
  <c r="M138" i="27" s="1"/>
  <c r="K201" i="27"/>
  <c r="K204" i="27" s="1"/>
  <c r="K31" i="27"/>
  <c r="K36" i="27" s="1"/>
  <c r="K191" i="27"/>
  <c r="J115" i="27"/>
  <c r="K98" i="27"/>
  <c r="L224" i="27"/>
  <c r="L228" i="27" s="1"/>
  <c r="AD160" i="27"/>
  <c r="AE160" i="27" s="1"/>
  <c r="L160" i="27"/>
  <c r="M160" i="27" s="1"/>
  <c r="AD103" i="27"/>
  <c r="AE103" i="27" s="1"/>
  <c r="I253" i="27"/>
  <c r="D136" i="30" s="1"/>
  <c r="I60" i="27"/>
  <c r="J253" i="27"/>
  <c r="E136" i="30" s="1"/>
  <c r="J60" i="27"/>
  <c r="L185" i="27"/>
  <c r="L191" i="27" s="1"/>
  <c r="L193" i="27" s="1"/>
  <c r="L264" i="27" s="1"/>
  <c r="L83" i="27"/>
  <c r="L94" i="27" s="1"/>
  <c r="H177" i="27"/>
  <c r="H179" i="27" s="1"/>
  <c r="H255" i="27"/>
  <c r="J35" i="27"/>
  <c r="J37" i="27" s="1"/>
  <c r="J32" i="27"/>
  <c r="I232" i="27"/>
  <c r="I241" i="27" s="1"/>
  <c r="I120" i="27"/>
  <c r="I175" i="27" s="1"/>
  <c r="I244" i="27" s="1"/>
  <c r="L212" i="27"/>
  <c r="L216" i="27" s="1"/>
  <c r="L139" i="27"/>
  <c r="M139" i="27" s="1"/>
  <c r="K48" i="27"/>
  <c r="K249" i="27" s="1"/>
  <c r="F134" i="30" s="1"/>
  <c r="K26" i="27"/>
  <c r="H259" i="27" l="1"/>
  <c r="C138" i="30" s="1"/>
  <c r="C137" i="30"/>
  <c r="L134" i="29"/>
  <c r="L150" i="27"/>
  <c r="AD171" i="27"/>
  <c r="K192" i="29"/>
  <c r="K194" i="29" s="1"/>
  <c r="K267" i="29" s="1"/>
  <c r="AF105" i="28"/>
  <c r="AG105" i="28" s="1"/>
  <c r="K243" i="29"/>
  <c r="L169" i="29"/>
  <c r="L243" i="29" s="1"/>
  <c r="L139" i="29"/>
  <c r="M210" i="29"/>
  <c r="M209" i="29"/>
  <c r="M208" i="29"/>
  <c r="M207" i="29"/>
  <c r="K255" i="29"/>
  <c r="K264" i="29" s="1"/>
  <c r="L26" i="29"/>
  <c r="L24" i="29"/>
  <c r="L23" i="29"/>
  <c r="L25" i="29"/>
  <c r="L251" i="29"/>
  <c r="AD190" i="29"/>
  <c r="I56" i="29"/>
  <c r="AE124" i="29"/>
  <c r="AE134" i="29" s="1"/>
  <c r="M61" i="29"/>
  <c r="M270" i="29" s="1"/>
  <c r="H41" i="30" s="1"/>
  <c r="M124" i="29"/>
  <c r="M134" i="29" s="1"/>
  <c r="M247" i="29"/>
  <c r="M251" i="29" s="1"/>
  <c r="AE180" i="29"/>
  <c r="AE190" i="29" s="1"/>
  <c r="M18" i="29"/>
  <c r="M180" i="29"/>
  <c r="N180" i="29" s="1"/>
  <c r="M113" i="29"/>
  <c r="K217" i="29"/>
  <c r="K219" i="29" s="1"/>
  <c r="K225" i="29"/>
  <c r="K227" i="29" s="1"/>
  <c r="K49" i="29"/>
  <c r="J229" i="29"/>
  <c r="J55" i="29"/>
  <c r="J77" i="29"/>
  <c r="K226" i="29"/>
  <c r="K228" i="29" s="1"/>
  <c r="K50" i="29"/>
  <c r="H278" i="29"/>
  <c r="H196" i="29"/>
  <c r="H198" i="29" s="1"/>
  <c r="M235" i="29"/>
  <c r="M239" i="29" s="1"/>
  <c r="M159" i="29"/>
  <c r="M169" i="29" s="1"/>
  <c r="J255" i="29"/>
  <c r="J264" i="29" s="1"/>
  <c r="J139" i="29"/>
  <c r="J194" i="29" s="1"/>
  <c r="J267" i="29" s="1"/>
  <c r="I276" i="29"/>
  <c r="D44" i="30" s="1"/>
  <c r="I79" i="29"/>
  <c r="K44" i="29"/>
  <c r="K67" i="29"/>
  <c r="K272" i="29" s="1"/>
  <c r="F42" i="30" s="1"/>
  <c r="L211" i="29"/>
  <c r="J51" i="29"/>
  <c r="J54" i="29"/>
  <c r="J56" i="29" s="1"/>
  <c r="J72" i="29"/>
  <c r="J274" i="29" s="1"/>
  <c r="E43" i="30" s="1"/>
  <c r="AD134" i="29"/>
  <c r="AF179" i="29"/>
  <c r="AF176" i="29"/>
  <c r="AF175" i="29"/>
  <c r="N157" i="29"/>
  <c r="N156" i="29"/>
  <c r="AF178" i="29"/>
  <c r="N178" i="29"/>
  <c r="AF177" i="29"/>
  <c r="N176" i="29"/>
  <c r="N174" i="29"/>
  <c r="N173" i="29"/>
  <c r="N153" i="29"/>
  <c r="N152" i="29"/>
  <c r="N175" i="29"/>
  <c r="N155" i="29"/>
  <c r="AF123" i="29"/>
  <c r="N121" i="29"/>
  <c r="N97" i="29"/>
  <c r="N96" i="29"/>
  <c r="N179" i="29"/>
  <c r="N177" i="29"/>
  <c r="N158" i="29"/>
  <c r="N123" i="29"/>
  <c r="AF121" i="29"/>
  <c r="N101" i="29"/>
  <c r="N100" i="29"/>
  <c r="N154" i="29"/>
  <c r="N122" i="29"/>
  <c r="AF120" i="29"/>
  <c r="N99" i="29"/>
  <c r="AF122" i="29"/>
  <c r="N103" i="29"/>
  <c r="N98" i="29"/>
  <c r="N120" i="29"/>
  <c r="N20" i="29"/>
  <c r="N102" i="29"/>
  <c r="N14" i="29"/>
  <c r="N16" i="29"/>
  <c r="N15" i="29"/>
  <c r="N104" i="29" s="1"/>
  <c r="N19" i="29"/>
  <c r="O9" i="29"/>
  <c r="N212" i="28"/>
  <c r="N216" i="28" s="1"/>
  <c r="N141" i="28"/>
  <c r="O141" i="28" s="1"/>
  <c r="K173" i="28"/>
  <c r="K220" i="28"/>
  <c r="M191" i="28"/>
  <c r="K115" i="28"/>
  <c r="L98" i="28"/>
  <c r="L205" i="28"/>
  <c r="O161" i="28"/>
  <c r="AG159" i="28"/>
  <c r="O159" i="28"/>
  <c r="AG158" i="28"/>
  <c r="O157" i="28"/>
  <c r="O155" i="28"/>
  <c r="O154" i="28"/>
  <c r="O160" i="28"/>
  <c r="O158" i="28"/>
  <c r="O156" i="28"/>
  <c r="O140" i="28"/>
  <c r="AG161" i="28"/>
  <c r="AG160" i="28"/>
  <c r="AG157" i="28"/>
  <c r="AG156" i="28"/>
  <c r="O138" i="28"/>
  <c r="O139" i="28"/>
  <c r="O137" i="28"/>
  <c r="O103" i="28"/>
  <c r="AG101" i="28"/>
  <c r="O136" i="28"/>
  <c r="O104" i="28"/>
  <c r="AG102" i="28"/>
  <c r="O100" i="28"/>
  <c r="O82" i="28"/>
  <c r="O134" i="28"/>
  <c r="O105" i="28"/>
  <c r="AG103" i="28"/>
  <c r="O101" i="28"/>
  <c r="O99" i="28"/>
  <c r="O83" i="28"/>
  <c r="AG104" i="28"/>
  <c r="O102" i="28"/>
  <c r="O81" i="28"/>
  <c r="O20" i="28"/>
  <c r="O80" i="28"/>
  <c r="O19" i="28"/>
  <c r="O135" i="28"/>
  <c r="O84" i="28"/>
  <c r="O78" i="28"/>
  <c r="O77" i="28"/>
  <c r="O18" i="28"/>
  <c r="O79" i="28"/>
  <c r="O16" i="28"/>
  <c r="O15" i="28"/>
  <c r="O14" i="28"/>
  <c r="P9" i="28"/>
  <c r="AG100" i="28"/>
  <c r="N185" i="28"/>
  <c r="N191" i="28" s="1"/>
  <c r="N85" i="28"/>
  <c r="O85" i="28" s="1"/>
  <c r="N224" i="28"/>
  <c r="AF162" i="28"/>
  <c r="AG162" i="28" s="1"/>
  <c r="N162" i="28"/>
  <c r="O162" i="28" s="1"/>
  <c r="L58" i="28"/>
  <c r="J232" i="28"/>
  <c r="J241" i="28" s="1"/>
  <c r="J120" i="28"/>
  <c r="J175" i="28" s="1"/>
  <c r="I259" i="28"/>
  <c r="D92" i="30" s="1"/>
  <c r="M201" i="28"/>
  <c r="M204" i="28" s="1"/>
  <c r="M31" i="28"/>
  <c r="M36" i="28" s="1"/>
  <c r="H262" i="28"/>
  <c r="C94" i="30" s="1"/>
  <c r="N186" i="28"/>
  <c r="N192" i="28" s="1"/>
  <c r="N42" i="28"/>
  <c r="N247" i="28" s="1"/>
  <c r="I87" i="30" s="1"/>
  <c r="AF106" i="28"/>
  <c r="AG106" i="28" s="1"/>
  <c r="N106" i="28"/>
  <c r="O106" i="28" s="1"/>
  <c r="AE172" i="28"/>
  <c r="M171" i="28" s="1"/>
  <c r="M192" i="28"/>
  <c r="I177" i="28"/>
  <c r="I179" i="28" s="1"/>
  <c r="M48" i="28"/>
  <c r="M249" i="28" s="1"/>
  <c r="H88" i="30" s="1"/>
  <c r="M26" i="28"/>
  <c r="L32" i="28"/>
  <c r="L35" i="28"/>
  <c r="L37" i="28" s="1"/>
  <c r="N23" i="28"/>
  <c r="N25" i="28"/>
  <c r="N24" i="28"/>
  <c r="L150" i="28"/>
  <c r="L173" i="28" s="1"/>
  <c r="M133" i="28"/>
  <c r="K253" i="28"/>
  <c r="F90" i="30" s="1"/>
  <c r="K60" i="28"/>
  <c r="M200" i="28"/>
  <c r="M203" i="28" s="1"/>
  <c r="M30" i="28"/>
  <c r="L220" i="27"/>
  <c r="AD115" i="27"/>
  <c r="H262" i="27"/>
  <c r="C140" i="30" s="1"/>
  <c r="J255" i="27"/>
  <c r="E137" i="30" s="1"/>
  <c r="L200" i="27"/>
  <c r="L203" i="27" s="1"/>
  <c r="L30" i="27"/>
  <c r="L53" i="27" s="1"/>
  <c r="L251" i="27" s="1"/>
  <c r="G135" i="30" s="1"/>
  <c r="M185" i="27"/>
  <c r="M191" i="27" s="1"/>
  <c r="M84" i="27"/>
  <c r="K205" i="27"/>
  <c r="M212" i="27"/>
  <c r="M140" i="27"/>
  <c r="M150" i="27" s="1"/>
  <c r="K193" i="27"/>
  <c r="K264" i="27" s="1"/>
  <c r="N160" i="27"/>
  <c r="N158" i="27"/>
  <c r="N156" i="27"/>
  <c r="N135" i="27"/>
  <c r="AF160" i="27"/>
  <c r="N137" i="27"/>
  <c r="AF159" i="27"/>
  <c r="AF104" i="27"/>
  <c r="N102" i="27"/>
  <c r="AF100" i="27"/>
  <c r="N159" i="27"/>
  <c r="N157" i="27"/>
  <c r="AF156" i="27"/>
  <c r="N139" i="27"/>
  <c r="N136" i="27"/>
  <c r="N103" i="27"/>
  <c r="AF101" i="27"/>
  <c r="AF158" i="27"/>
  <c r="N155" i="27"/>
  <c r="N134" i="27"/>
  <c r="AF103" i="27"/>
  <c r="N101" i="27"/>
  <c r="N82" i="27"/>
  <c r="N81" i="27"/>
  <c r="N20" i="27"/>
  <c r="N15" i="27"/>
  <c r="N99" i="27"/>
  <c r="N78" i="27"/>
  <c r="N77" i="27"/>
  <c r="AF157" i="27"/>
  <c r="N154" i="27"/>
  <c r="N138" i="27"/>
  <c r="AF102" i="27"/>
  <c r="N100" i="27"/>
  <c r="N80" i="27"/>
  <c r="N19" i="27"/>
  <c r="N14" i="27"/>
  <c r="O9" i="27"/>
  <c r="N133" i="27"/>
  <c r="N79" i="27"/>
  <c r="N16" i="27"/>
  <c r="N104" i="27"/>
  <c r="N18" i="27"/>
  <c r="N84" i="27"/>
  <c r="M23" i="27"/>
  <c r="M25" i="27"/>
  <c r="M24" i="27"/>
  <c r="M83" i="27"/>
  <c r="N83" i="27" s="1"/>
  <c r="M224" i="27"/>
  <c r="M228" i="27" s="1"/>
  <c r="AE161" i="27"/>
  <c r="AE171" i="27" s="1"/>
  <c r="M161" i="27"/>
  <c r="N161" i="27" s="1"/>
  <c r="J232" i="27"/>
  <c r="J241" i="27" s="1"/>
  <c r="J120" i="27"/>
  <c r="J175" i="27" s="1"/>
  <c r="J244" i="27" s="1"/>
  <c r="L48" i="27"/>
  <c r="L249" i="27" s="1"/>
  <c r="G134" i="30" s="1"/>
  <c r="L26" i="27"/>
  <c r="M186" i="27"/>
  <c r="M192" i="27" s="1"/>
  <c r="AE105" i="27"/>
  <c r="AF105" i="27" s="1"/>
  <c r="M42" i="27"/>
  <c r="M247" i="27" s="1"/>
  <c r="H133" i="30" s="1"/>
  <c r="M105" i="27"/>
  <c r="N105" i="27" s="1"/>
  <c r="I255" i="27"/>
  <c r="I177" i="27"/>
  <c r="I179" i="27" s="1"/>
  <c r="K115" i="27"/>
  <c r="L98" i="27"/>
  <c r="K58" i="27"/>
  <c r="L201" i="27"/>
  <c r="L204" i="27" s="1"/>
  <c r="L31" i="27"/>
  <c r="L36" i="27" s="1"/>
  <c r="K32" i="27"/>
  <c r="K35" i="27"/>
  <c r="K37" i="27" s="1"/>
  <c r="I259" i="27" l="1"/>
  <c r="D138" i="30" s="1"/>
  <c r="D137" i="30"/>
  <c r="H282" i="29"/>
  <c r="C46" i="30" s="1"/>
  <c r="C45" i="30"/>
  <c r="N159" i="29"/>
  <c r="L58" i="27"/>
  <c r="AD172" i="27"/>
  <c r="L171" i="27" s="1"/>
  <c r="L173" i="27" s="1"/>
  <c r="N124" i="29"/>
  <c r="O124" i="29" s="1"/>
  <c r="AF115" i="28"/>
  <c r="L27" i="29"/>
  <c r="L213" i="29" s="1"/>
  <c r="M211" i="29"/>
  <c r="AF124" i="29"/>
  <c r="AG124" i="29" s="1"/>
  <c r="AF180" i="29"/>
  <c r="AG180" i="29" s="1"/>
  <c r="AE115" i="27"/>
  <c r="M205" i="28"/>
  <c r="M265" i="28" s="1"/>
  <c r="H95" i="30" s="1"/>
  <c r="L220" i="28"/>
  <c r="J177" i="27"/>
  <c r="J179" i="27" s="1"/>
  <c r="L217" i="29"/>
  <c r="AD191" i="29"/>
  <c r="L190" i="29" s="1"/>
  <c r="I278" i="29"/>
  <c r="I196" i="29"/>
  <c r="I198" i="29" s="1"/>
  <c r="K229" i="29"/>
  <c r="K288" i="29" s="1"/>
  <c r="F49" i="30" s="1"/>
  <c r="AF181" i="29"/>
  <c r="AG181" i="29" s="1"/>
  <c r="N247" i="29"/>
  <c r="N251" i="29" s="1"/>
  <c r="N18" i="29"/>
  <c r="N181" i="29"/>
  <c r="O181" i="29" s="1"/>
  <c r="AE191" i="29"/>
  <c r="M190" i="29" s="1"/>
  <c r="M192" i="29" s="1"/>
  <c r="M194" i="29" s="1"/>
  <c r="M267" i="29" s="1"/>
  <c r="M243" i="29"/>
  <c r="M139" i="29"/>
  <c r="L40" i="29"/>
  <c r="L35" i="29"/>
  <c r="L30" i="29"/>
  <c r="N235" i="29"/>
  <c r="N239" i="29" s="1"/>
  <c r="N160" i="29"/>
  <c r="N210" i="29"/>
  <c r="N209" i="29"/>
  <c r="N208" i="29"/>
  <c r="N207" i="29"/>
  <c r="N113" i="29"/>
  <c r="L219" i="29"/>
  <c r="L287" i="29" s="1"/>
  <c r="H285" i="29"/>
  <c r="C48" i="30" s="1"/>
  <c r="K55" i="29"/>
  <c r="K77" i="29"/>
  <c r="M25" i="29"/>
  <c r="M23" i="29"/>
  <c r="M26" i="29"/>
  <c r="M24" i="29"/>
  <c r="L41" i="29"/>
  <c r="L36" i="29"/>
  <c r="L31" i="29"/>
  <c r="AF125" i="29"/>
  <c r="AG125" i="29" s="1"/>
  <c r="N61" i="29"/>
  <c r="N270" i="29" s="1"/>
  <c r="I41" i="30" s="1"/>
  <c r="N125" i="29"/>
  <c r="J276" i="29"/>
  <c r="E44" i="30" s="1"/>
  <c r="J79" i="29"/>
  <c r="K51" i="29"/>
  <c r="K54" i="29"/>
  <c r="K72" i="29"/>
  <c r="K274" i="29" s="1"/>
  <c r="F43" i="30" s="1"/>
  <c r="O158" i="29"/>
  <c r="O155" i="29"/>
  <c r="O180" i="29"/>
  <c r="AG178" i="29"/>
  <c r="O178" i="29"/>
  <c r="AG177" i="29"/>
  <c r="O176" i="29"/>
  <c r="O174" i="29"/>
  <c r="O173" i="29"/>
  <c r="O179" i="29"/>
  <c r="O177" i="29"/>
  <c r="O175" i="29"/>
  <c r="O159" i="29"/>
  <c r="O154" i="29"/>
  <c r="AG175" i="29"/>
  <c r="O160" i="29"/>
  <c r="O122" i="29"/>
  <c r="O103" i="29"/>
  <c r="O98" i="29"/>
  <c r="O153" i="29"/>
  <c r="O152" i="29"/>
  <c r="AG122" i="29"/>
  <c r="O102" i="29"/>
  <c r="O99" i="29"/>
  <c r="AG176" i="29"/>
  <c r="O104" i="29"/>
  <c r="O156" i="29"/>
  <c r="O121" i="29"/>
  <c r="O100" i="29"/>
  <c r="O125" i="29"/>
  <c r="AG123" i="29"/>
  <c r="O16" i="29"/>
  <c r="O101" i="29"/>
  <c r="O14" i="29"/>
  <c r="O97" i="29"/>
  <c r="AG179" i="29"/>
  <c r="O123" i="29"/>
  <c r="AG121" i="29"/>
  <c r="O20" i="29"/>
  <c r="O15" i="29"/>
  <c r="O105" i="29" s="1"/>
  <c r="O157" i="29"/>
  <c r="O19" i="29"/>
  <c r="P9" i="29"/>
  <c r="O96" i="29"/>
  <c r="K287" i="29"/>
  <c r="J288" i="29"/>
  <c r="E49" i="30" s="1"/>
  <c r="L37" i="29"/>
  <c r="L32" i="29"/>
  <c r="L42" i="29"/>
  <c r="L33" i="29"/>
  <c r="L43" i="29"/>
  <c r="L38" i="29"/>
  <c r="M58" i="28"/>
  <c r="M253" i="28" s="1"/>
  <c r="H90" i="30" s="1"/>
  <c r="J244" i="28"/>
  <c r="J259" i="28" s="1"/>
  <c r="E92" i="30" s="1"/>
  <c r="J177" i="28"/>
  <c r="M35" i="28"/>
  <c r="M37" i="28" s="1"/>
  <c r="M32" i="28"/>
  <c r="N26" i="28"/>
  <c r="N48" i="28"/>
  <c r="N249" i="28" s="1"/>
  <c r="I88" i="30" s="1"/>
  <c r="K232" i="28"/>
  <c r="K241" i="28" s="1"/>
  <c r="K120" i="28"/>
  <c r="K175" i="28" s="1"/>
  <c r="K244" i="28" s="1"/>
  <c r="N94" i="28"/>
  <c r="N228" i="28"/>
  <c r="P162" i="28"/>
  <c r="P160" i="28"/>
  <c r="P158" i="28"/>
  <c r="P156" i="28"/>
  <c r="AH161" i="28"/>
  <c r="AH160" i="28"/>
  <c r="AH157" i="28"/>
  <c r="AH156" i="28"/>
  <c r="P138" i="28"/>
  <c r="P139" i="28"/>
  <c r="P161" i="28"/>
  <c r="AH159" i="28"/>
  <c r="P157" i="28"/>
  <c r="P136" i="28"/>
  <c r="P104" i="28"/>
  <c r="AH102" i="28"/>
  <c r="P100" i="28"/>
  <c r="AH162" i="28"/>
  <c r="P134" i="28"/>
  <c r="AH106" i="28"/>
  <c r="P105" i="28"/>
  <c r="AH103" i="28"/>
  <c r="P101" i="28"/>
  <c r="P99" i="28"/>
  <c r="P83" i="28"/>
  <c r="AH158" i="28"/>
  <c r="P141" i="28"/>
  <c r="P135" i="28"/>
  <c r="P106" i="28"/>
  <c r="AH104" i="28"/>
  <c r="P102" i="28"/>
  <c r="AH100" i="28"/>
  <c r="P85" i="28"/>
  <c r="P82" i="28"/>
  <c r="P80" i="28"/>
  <c r="P19" i="28"/>
  <c r="P155" i="28"/>
  <c r="P84" i="28"/>
  <c r="P78" i="28"/>
  <c r="P77" i="28"/>
  <c r="P154" i="28"/>
  <c r="P140" i="28"/>
  <c r="AH101" i="28"/>
  <c r="P79" i="28"/>
  <c r="P16" i="28"/>
  <c r="AH105" i="28"/>
  <c r="P14" i="28"/>
  <c r="Q9" i="28"/>
  <c r="P20" i="28"/>
  <c r="P159" i="28"/>
  <c r="P137" i="28"/>
  <c r="P81" i="28"/>
  <c r="P103" i="28"/>
  <c r="P15" i="28"/>
  <c r="O224" i="28"/>
  <c r="O228" i="28" s="1"/>
  <c r="AG163" i="28"/>
  <c r="AH163" i="28" s="1"/>
  <c r="O163" i="28"/>
  <c r="P163" i="28" s="1"/>
  <c r="AF171" i="28"/>
  <c r="O186" i="28"/>
  <c r="O192" i="28" s="1"/>
  <c r="AG107" i="28"/>
  <c r="AG115" i="28" s="1"/>
  <c r="O42" i="28"/>
  <c r="O247" i="28" s="1"/>
  <c r="J87" i="30" s="1"/>
  <c r="O107" i="28"/>
  <c r="P107" i="28" s="1"/>
  <c r="N200" i="28"/>
  <c r="N203" i="28" s="1"/>
  <c r="N30" i="28"/>
  <c r="N53" i="28" s="1"/>
  <c r="N251" i="28" s="1"/>
  <c r="I89" i="30" s="1"/>
  <c r="AF172" i="28"/>
  <c r="N171" i="28" s="1"/>
  <c r="I262" i="28"/>
  <c r="D94" i="30" s="1"/>
  <c r="J179" i="28"/>
  <c r="L253" i="28"/>
  <c r="G90" i="30" s="1"/>
  <c r="L60" i="28"/>
  <c r="O25" i="28"/>
  <c r="O24" i="28"/>
  <c r="O23" i="28"/>
  <c r="M193" i="28"/>
  <c r="M264" i="28" s="1"/>
  <c r="M150" i="28"/>
  <c r="N133" i="28"/>
  <c r="O212" i="28"/>
  <c r="O216" i="28" s="1"/>
  <c r="O142" i="28"/>
  <c r="P142" i="28" s="1"/>
  <c r="AG171" i="28"/>
  <c r="K255" i="28"/>
  <c r="F91" i="30" s="1"/>
  <c r="M53" i="28"/>
  <c r="M251" i="28" s="1"/>
  <c r="H89" i="30" s="1"/>
  <c r="N201" i="28"/>
  <c r="N204" i="28" s="1"/>
  <c r="N31" i="28"/>
  <c r="N36" i="28" s="1"/>
  <c r="N193" i="28"/>
  <c r="N264" i="28" s="1"/>
  <c r="O185" i="28"/>
  <c r="O191" i="28" s="1"/>
  <c r="O86" i="28"/>
  <c r="O94" i="28" s="1"/>
  <c r="L265" i="28"/>
  <c r="G95" i="30" s="1"/>
  <c r="L115" i="28"/>
  <c r="M98" i="28"/>
  <c r="I262" i="27"/>
  <c r="D140" i="30" s="1"/>
  <c r="M94" i="27"/>
  <c r="K253" i="27"/>
  <c r="F136" i="30" s="1"/>
  <c r="K60" i="27"/>
  <c r="M26" i="27"/>
  <c r="M48" i="27"/>
  <c r="M249" i="27" s="1"/>
  <c r="H134" i="30" s="1"/>
  <c r="N186" i="27"/>
  <c r="N192" i="27" s="1"/>
  <c r="AF106" i="27"/>
  <c r="AF115" i="27" s="1"/>
  <c r="N42" i="27"/>
  <c r="N247" i="27" s="1"/>
  <c r="I133" i="30" s="1"/>
  <c r="N106" i="27"/>
  <c r="O106" i="27" s="1"/>
  <c r="AG160" i="27"/>
  <c r="AG157" i="27"/>
  <c r="AG156" i="27"/>
  <c r="O138" i="27"/>
  <c r="O137" i="27"/>
  <c r="O161" i="27"/>
  <c r="O160" i="27"/>
  <c r="AG159" i="27"/>
  <c r="O158" i="27"/>
  <c r="O157" i="27"/>
  <c r="O135" i="27"/>
  <c r="O134" i="27"/>
  <c r="O133" i="27"/>
  <c r="O159" i="27"/>
  <c r="O139" i="27"/>
  <c r="O136" i="27"/>
  <c r="AG105" i="27"/>
  <c r="O103" i="27"/>
  <c r="AG101" i="27"/>
  <c r="AG158" i="27"/>
  <c r="O156" i="27"/>
  <c r="O155" i="27"/>
  <c r="O104" i="27"/>
  <c r="AG102" i="27"/>
  <c r="O100" i="27"/>
  <c r="O154" i="27"/>
  <c r="AG100" i="27"/>
  <c r="O83" i="27"/>
  <c r="O80" i="27"/>
  <c r="O19" i="27"/>
  <c r="O14" i="27"/>
  <c r="P9" i="27"/>
  <c r="AG104" i="27"/>
  <c r="O102" i="27"/>
  <c r="O84" i="27"/>
  <c r="O79" i="27"/>
  <c r="O105" i="27"/>
  <c r="O99" i="27"/>
  <c r="O78" i="27"/>
  <c r="O77" i="27"/>
  <c r="O18" i="27"/>
  <c r="O15" i="27"/>
  <c r="O16" i="27"/>
  <c r="O101" i="27"/>
  <c r="O81" i="27"/>
  <c r="O82" i="27"/>
  <c r="O20" i="27"/>
  <c r="AG103" i="27"/>
  <c r="AF161" i="27"/>
  <c r="AG161" i="27" s="1"/>
  <c r="N140" i="27"/>
  <c r="M216" i="27"/>
  <c r="L35" i="27"/>
  <c r="L37" i="27" s="1"/>
  <c r="L32" i="27"/>
  <c r="J259" i="27"/>
  <c r="E138" i="30" s="1"/>
  <c r="K232" i="27"/>
  <c r="K241" i="27" s="1"/>
  <c r="K120" i="27"/>
  <c r="K175" i="27" s="1"/>
  <c r="K244" i="27" s="1"/>
  <c r="N185" i="27"/>
  <c r="N191" i="27" s="1"/>
  <c r="N85" i="27"/>
  <c r="O85" i="27" s="1"/>
  <c r="M193" i="27"/>
  <c r="M264" i="27" s="1"/>
  <c r="L205" i="27"/>
  <c r="L265" i="27" s="1"/>
  <c r="G141" i="30" s="1"/>
  <c r="AE172" i="27"/>
  <c r="M171" i="27" s="1"/>
  <c r="M173" i="27" s="1"/>
  <c r="M201" i="27"/>
  <c r="M204" i="27" s="1"/>
  <c r="M58" i="27"/>
  <c r="M31" i="27"/>
  <c r="M36" i="27" s="1"/>
  <c r="L253" i="27"/>
  <c r="G136" i="30" s="1"/>
  <c r="L60" i="27"/>
  <c r="L115" i="27"/>
  <c r="M98" i="27"/>
  <c r="M200" i="27"/>
  <c r="M203" i="27" s="1"/>
  <c r="M30" i="27"/>
  <c r="N25" i="27"/>
  <c r="N24" i="27"/>
  <c r="N23" i="27"/>
  <c r="N212" i="27"/>
  <c r="N216" i="27" s="1"/>
  <c r="N141" i="27"/>
  <c r="O141" i="27" s="1"/>
  <c r="N224" i="27"/>
  <c r="AF162" i="27"/>
  <c r="AG162" i="27" s="1"/>
  <c r="N162" i="27"/>
  <c r="O162" i="27" s="1"/>
  <c r="K265" i="27"/>
  <c r="F141" i="30" s="1"/>
  <c r="I282" i="29" l="1"/>
  <c r="D46" i="30" s="1"/>
  <c r="D45" i="30"/>
  <c r="K56" i="29"/>
  <c r="N169" i="29"/>
  <c r="N134" i="29"/>
  <c r="AH107" i="28"/>
  <c r="N150" i="27"/>
  <c r="N58" i="28"/>
  <c r="M27" i="29"/>
  <c r="M213" i="29" s="1"/>
  <c r="M217" i="29" s="1"/>
  <c r="M219" i="29" s="1"/>
  <c r="M287" i="29" s="1"/>
  <c r="N94" i="27"/>
  <c r="AF171" i="27"/>
  <c r="AF172" i="27" s="1"/>
  <c r="N171" i="27" s="1"/>
  <c r="N173" i="27" s="1"/>
  <c r="AG106" i="27"/>
  <c r="AF190" i="29"/>
  <c r="M255" i="29"/>
  <c r="K259" i="28"/>
  <c r="F92" i="30" s="1"/>
  <c r="AG172" i="28"/>
  <c r="O171" i="28" s="1"/>
  <c r="AH181" i="29"/>
  <c r="P180" i="29"/>
  <c r="AH178" i="29"/>
  <c r="P178" i="29"/>
  <c r="AH177" i="29"/>
  <c r="P176" i="29"/>
  <c r="P174" i="29"/>
  <c r="P173" i="29"/>
  <c r="P160" i="29"/>
  <c r="P153" i="29"/>
  <c r="P152" i="29"/>
  <c r="P181" i="29"/>
  <c r="P179" i="29"/>
  <c r="P177" i="29"/>
  <c r="P175" i="29"/>
  <c r="AH180" i="29"/>
  <c r="AH179" i="29"/>
  <c r="AH176" i="29"/>
  <c r="AH175" i="29"/>
  <c r="P157" i="29"/>
  <c r="P156" i="29"/>
  <c r="P159" i="29"/>
  <c r="AH125" i="29"/>
  <c r="P123" i="29"/>
  <c r="P101" i="29"/>
  <c r="P100" i="29"/>
  <c r="P154" i="29"/>
  <c r="P125" i="29"/>
  <c r="AH123" i="29"/>
  <c r="P105" i="29"/>
  <c r="P104" i="29"/>
  <c r="P97" i="29"/>
  <c r="P96" i="29"/>
  <c r="P155" i="29"/>
  <c r="P124" i="29"/>
  <c r="AH122" i="29"/>
  <c r="P103" i="29"/>
  <c r="AH124" i="29"/>
  <c r="P102" i="29"/>
  <c r="P122" i="29"/>
  <c r="P99" i="29"/>
  <c r="P20" i="29"/>
  <c r="P15" i="29"/>
  <c r="P106" i="29" s="1"/>
  <c r="P16" i="29"/>
  <c r="P158" i="29"/>
  <c r="P19" i="29"/>
  <c r="P14" i="29"/>
  <c r="Q9" i="29"/>
  <c r="P98" i="29"/>
  <c r="M37" i="29"/>
  <c r="M42" i="29"/>
  <c r="M32" i="29"/>
  <c r="L255" i="29"/>
  <c r="L264" i="29" s="1"/>
  <c r="L192" i="29"/>
  <c r="L194" i="29" s="1"/>
  <c r="L267" i="29" s="1"/>
  <c r="O235" i="29"/>
  <c r="O239" i="29" s="1"/>
  <c r="O161" i="29"/>
  <c r="P161" i="29" s="1"/>
  <c r="O210" i="29"/>
  <c r="O209" i="29"/>
  <c r="O208" i="29"/>
  <c r="O207" i="29"/>
  <c r="AF134" i="29"/>
  <c r="M36" i="29"/>
  <c r="M31" i="29"/>
  <c r="M41" i="29"/>
  <c r="I285" i="29"/>
  <c r="D48" i="30" s="1"/>
  <c r="N243" i="29"/>
  <c r="N139" i="29"/>
  <c r="L67" i="29"/>
  <c r="L272" i="29" s="1"/>
  <c r="G42" i="30" s="1"/>
  <c r="L44" i="29"/>
  <c r="N24" i="29"/>
  <c r="N25" i="29"/>
  <c r="N23" i="29"/>
  <c r="N26" i="29"/>
  <c r="M264" i="29"/>
  <c r="J278" i="29"/>
  <c r="J196" i="29"/>
  <c r="J198" i="29" s="1"/>
  <c r="M43" i="29"/>
  <c r="M38" i="29"/>
  <c r="M33" i="29"/>
  <c r="N211" i="29"/>
  <c r="L225" i="29"/>
  <c r="L227" i="29" s="1"/>
  <c r="L49" i="29"/>
  <c r="O247" i="29"/>
  <c r="O251" i="29" s="1"/>
  <c r="AG182" i="29"/>
  <c r="AG190" i="29" s="1"/>
  <c r="O18" i="29"/>
  <c r="O182" i="29"/>
  <c r="P182" i="29" s="1"/>
  <c r="O113" i="29"/>
  <c r="AG126" i="29"/>
  <c r="AH126" i="29" s="1"/>
  <c r="O61" i="29"/>
  <c r="O270" i="29" s="1"/>
  <c r="J41" i="30" s="1"/>
  <c r="O126" i="29"/>
  <c r="O134" i="29" s="1"/>
  <c r="M40" i="29"/>
  <c r="M35" i="29"/>
  <c r="M30" i="29"/>
  <c r="K276" i="29"/>
  <c r="F44" i="30" s="1"/>
  <c r="K79" i="29"/>
  <c r="L226" i="29"/>
  <c r="L228" i="29" s="1"/>
  <c r="L50" i="29"/>
  <c r="N205" i="28"/>
  <c r="N265" i="28" s="1"/>
  <c r="I95" i="30" s="1"/>
  <c r="N253" i="28"/>
  <c r="I90" i="30" s="1"/>
  <c r="N60" i="28"/>
  <c r="N150" i="28"/>
  <c r="N173" i="28" s="1"/>
  <c r="O133" i="28"/>
  <c r="P86" i="28"/>
  <c r="Q86" i="28" s="1"/>
  <c r="M60" i="28"/>
  <c r="O193" i="28"/>
  <c r="O264" i="28" s="1"/>
  <c r="M173" i="28"/>
  <c r="M220" i="28"/>
  <c r="O26" i="28"/>
  <c r="O48" i="28"/>
  <c r="O249" i="28" s="1"/>
  <c r="J88" i="30" s="1"/>
  <c r="P185" i="28"/>
  <c r="P191" i="28" s="1"/>
  <c r="P87" i="28"/>
  <c r="Q87" i="28" s="1"/>
  <c r="L232" i="28"/>
  <c r="L241" i="28" s="1"/>
  <c r="L120" i="28"/>
  <c r="L175" i="28" s="1"/>
  <c r="L244" i="28" s="1"/>
  <c r="L255" i="28"/>
  <c r="G91" i="30" s="1"/>
  <c r="P224" i="28"/>
  <c r="P228" i="28" s="1"/>
  <c r="AH164" i="28"/>
  <c r="AI164" i="28" s="1"/>
  <c r="P18" i="28"/>
  <c r="P164" i="28"/>
  <c r="Q164" i="28" s="1"/>
  <c r="P186" i="28"/>
  <c r="P192" i="28" s="1"/>
  <c r="P42" i="28"/>
  <c r="P247" i="28" s="1"/>
  <c r="K87" i="30" s="1"/>
  <c r="AH108" i="28"/>
  <c r="AH115" i="28" s="1"/>
  <c r="P108" i="28"/>
  <c r="P115" i="28" s="1"/>
  <c r="P212" i="28"/>
  <c r="P216" i="28" s="1"/>
  <c r="P143" i="28"/>
  <c r="Q143" i="28" s="1"/>
  <c r="O200" i="28"/>
  <c r="O203" i="28" s="1"/>
  <c r="O30" i="28"/>
  <c r="O53" i="28" s="1"/>
  <c r="O251" i="28" s="1"/>
  <c r="J89" i="30" s="1"/>
  <c r="J262" i="28"/>
  <c r="E94" i="30" s="1"/>
  <c r="M115" i="28"/>
  <c r="N98" i="28"/>
  <c r="K177" i="28"/>
  <c r="K179" i="28" s="1"/>
  <c r="O201" i="28"/>
  <c r="O204" i="28" s="1"/>
  <c r="O31" i="28"/>
  <c r="O36" i="28" s="1"/>
  <c r="N35" i="28"/>
  <c r="N37" i="28" s="1"/>
  <c r="N32" i="28"/>
  <c r="AI161" i="28"/>
  <c r="AI160" i="28"/>
  <c r="AI157" i="28"/>
  <c r="AI156" i="28"/>
  <c r="Q139" i="28"/>
  <c r="AI163" i="28"/>
  <c r="Q163" i="28"/>
  <c r="AI162" i="28"/>
  <c r="Q161" i="28"/>
  <c r="AI159" i="28"/>
  <c r="Q159" i="28"/>
  <c r="AI158" i="28"/>
  <c r="Q157" i="28"/>
  <c r="Q155" i="28"/>
  <c r="Q154" i="28"/>
  <c r="Q142" i="28"/>
  <c r="Q141" i="28"/>
  <c r="Q134" i="28"/>
  <c r="AI107" i="28"/>
  <c r="Q107" i="28"/>
  <c r="AI106" i="28"/>
  <c r="Q105" i="28"/>
  <c r="AI103" i="28"/>
  <c r="Q101" i="28"/>
  <c r="Q160" i="28"/>
  <c r="Q158" i="28"/>
  <c r="Q138" i="28"/>
  <c r="Q135" i="28"/>
  <c r="Q106" i="28"/>
  <c r="AI104" i="28"/>
  <c r="Q102" i="28"/>
  <c r="AI100" i="28"/>
  <c r="Q85" i="28"/>
  <c r="Q140" i="28"/>
  <c r="Q137" i="28"/>
  <c r="AI108" i="28"/>
  <c r="AI105" i="28"/>
  <c r="Q103" i="28"/>
  <c r="AI101" i="28"/>
  <c r="Q84" i="28"/>
  <c r="Q156" i="28"/>
  <c r="Q78" i="28"/>
  <c r="Q77" i="28"/>
  <c r="AI102" i="28"/>
  <c r="Q100" i="28"/>
  <c r="Q79" i="28"/>
  <c r="Q136" i="28"/>
  <c r="Q104" i="28"/>
  <c r="Q83" i="28"/>
  <c r="Q81" i="28"/>
  <c r="Q20" i="28"/>
  <c r="Q162" i="28"/>
  <c r="Q80" i="28"/>
  <c r="Q16" i="28"/>
  <c r="Q14" i="28"/>
  <c r="Q19" i="28"/>
  <c r="Q15" i="28"/>
  <c r="Q82" i="28"/>
  <c r="R9" i="28"/>
  <c r="N26" i="27"/>
  <c r="N48" i="27"/>
  <c r="N249" i="27" s="1"/>
  <c r="I134" i="30" s="1"/>
  <c r="L255" i="27"/>
  <c r="G137" i="30" s="1"/>
  <c r="K255" i="27"/>
  <c r="K177" i="27"/>
  <c r="N200" i="27"/>
  <c r="N203" i="27" s="1"/>
  <c r="N53" i="27"/>
  <c r="N251" i="27" s="1"/>
  <c r="I135" i="30" s="1"/>
  <c r="N30" i="27"/>
  <c r="M205" i="27"/>
  <c r="O140" i="27"/>
  <c r="P140" i="27" s="1"/>
  <c r="M253" i="27"/>
  <c r="H136" i="30" s="1"/>
  <c r="P139" i="27"/>
  <c r="P136" i="27"/>
  <c r="AH161" i="27"/>
  <c r="P159" i="27"/>
  <c r="P155" i="27"/>
  <c r="P154" i="27"/>
  <c r="P162" i="27"/>
  <c r="AH158" i="27"/>
  <c r="AH157" i="27"/>
  <c r="P161" i="27"/>
  <c r="AH160" i="27"/>
  <c r="P160" i="27"/>
  <c r="AH159" i="27"/>
  <c r="P157" i="27"/>
  <c r="AH156" i="27"/>
  <c r="P156" i="27"/>
  <c r="P135" i="27"/>
  <c r="P104" i="27"/>
  <c r="AH102" i="27"/>
  <c r="P100" i="27"/>
  <c r="AH162" i="27"/>
  <c r="P141" i="27"/>
  <c r="P137" i="27"/>
  <c r="P134" i="27"/>
  <c r="P133" i="27"/>
  <c r="AH106" i="27"/>
  <c r="P105" i="27"/>
  <c r="AH103" i="27"/>
  <c r="P101" i="27"/>
  <c r="P99" i="27"/>
  <c r="P138" i="27"/>
  <c r="AH105" i="27"/>
  <c r="P103" i="27"/>
  <c r="P85" i="27"/>
  <c r="P78" i="27"/>
  <c r="P77" i="27"/>
  <c r="P81" i="27"/>
  <c r="AH104" i="27"/>
  <c r="P102" i="27"/>
  <c r="P84" i="27"/>
  <c r="P79" i="27"/>
  <c r="P16" i="27"/>
  <c r="P158" i="27"/>
  <c r="AH101" i="27"/>
  <c r="P82" i="27"/>
  <c r="P80" i="27"/>
  <c r="P14" i="27"/>
  <c r="Q9" i="27"/>
  <c r="AH100" i="27"/>
  <c r="P106" i="27"/>
  <c r="P20" i="27"/>
  <c r="P19" i="27"/>
  <c r="P83" i="27"/>
  <c r="P15" i="27"/>
  <c r="N201" i="27"/>
  <c r="N204" i="27" s="1"/>
  <c r="N31" i="27"/>
  <c r="N36" i="27" s="1"/>
  <c r="O224" i="27"/>
  <c r="O228" i="27" s="1"/>
  <c r="AG163" i="27"/>
  <c r="AH163" i="27" s="1"/>
  <c r="O163" i="27"/>
  <c r="P163" i="27" s="1"/>
  <c r="O186" i="27"/>
  <c r="O192" i="27" s="1"/>
  <c r="O42" i="27"/>
  <c r="O247" i="27" s="1"/>
  <c r="J133" i="30" s="1"/>
  <c r="AG107" i="27"/>
  <c r="AG115" i="27" s="1"/>
  <c r="O107" i="27"/>
  <c r="P107" i="27" s="1"/>
  <c r="O25" i="27"/>
  <c r="O24" i="27"/>
  <c r="O23" i="27"/>
  <c r="O212" i="27"/>
  <c r="O142" i="27"/>
  <c r="M220" i="27"/>
  <c r="N228" i="27"/>
  <c r="M35" i="27"/>
  <c r="M37" i="27" s="1"/>
  <c r="M32" i="27"/>
  <c r="M115" i="27"/>
  <c r="M232" i="27" s="1"/>
  <c r="N98" i="27"/>
  <c r="N193" i="27"/>
  <c r="N264" i="27" s="1"/>
  <c r="M53" i="27"/>
  <c r="M251" i="27" s="1"/>
  <c r="H135" i="30" s="1"/>
  <c r="L232" i="27"/>
  <c r="L241" i="27" s="1"/>
  <c r="L120" i="27"/>
  <c r="L175" i="27" s="1"/>
  <c r="L244" i="27" s="1"/>
  <c r="O185" i="27"/>
  <c r="O191" i="27" s="1"/>
  <c r="O193" i="27" s="1"/>
  <c r="O264" i="27" s="1"/>
  <c r="O86" i="27"/>
  <c r="O94" i="27" s="1"/>
  <c r="J262" i="27"/>
  <c r="E140" i="30" s="1"/>
  <c r="K179" i="27"/>
  <c r="K259" i="27" l="1"/>
  <c r="F138" i="30" s="1"/>
  <c r="F137" i="30"/>
  <c r="J282" i="29"/>
  <c r="E46" i="30" s="1"/>
  <c r="E45" i="30"/>
  <c r="N220" i="27"/>
  <c r="N220" i="28"/>
  <c r="O150" i="27"/>
  <c r="O169" i="29"/>
  <c r="O243" i="29" s="1"/>
  <c r="AF191" i="29"/>
  <c r="N190" i="29" s="1"/>
  <c r="N192" i="29" s="1"/>
  <c r="N194" i="29" s="1"/>
  <c r="N267" i="29" s="1"/>
  <c r="P86" i="27"/>
  <c r="Q86" i="27" s="1"/>
  <c r="AH171" i="28"/>
  <c r="AH172" i="28" s="1"/>
  <c r="P171" i="28" s="1"/>
  <c r="P232" i="28" s="1"/>
  <c r="O58" i="28"/>
  <c r="O253" i="28" s="1"/>
  <c r="J90" i="30" s="1"/>
  <c r="P94" i="28"/>
  <c r="AH182" i="29"/>
  <c r="AI182" i="29" s="1"/>
  <c r="P142" i="27"/>
  <c r="J285" i="29"/>
  <c r="E48" i="30" s="1"/>
  <c r="Q181" i="29"/>
  <c r="Q179" i="29"/>
  <c r="Q177" i="29"/>
  <c r="Q175" i="29"/>
  <c r="Q159" i="29"/>
  <c r="Q154" i="29"/>
  <c r="AI180" i="29"/>
  <c r="AI179" i="29"/>
  <c r="AI176" i="29"/>
  <c r="AI175" i="29"/>
  <c r="Q158" i="29"/>
  <c r="Q155" i="29"/>
  <c r="Q180" i="29"/>
  <c r="AI178" i="29"/>
  <c r="Q176" i="29"/>
  <c r="Q156" i="29"/>
  <c r="AI126" i="29"/>
  <c r="Q124" i="29"/>
  <c r="Q102" i="29"/>
  <c r="Q99" i="29"/>
  <c r="AI177" i="29"/>
  <c r="Q157" i="29"/>
  <c r="AI124" i="29"/>
  <c r="Q106" i="29"/>
  <c r="Q103" i="29"/>
  <c r="Q98" i="29"/>
  <c r="Q161" i="29"/>
  <c r="Q100" i="29"/>
  <c r="Q182" i="29"/>
  <c r="Q173" i="29"/>
  <c r="Q123" i="29"/>
  <c r="Q97" i="29"/>
  <c r="Q96" i="29"/>
  <c r="Q105" i="29"/>
  <c r="Q19" i="29"/>
  <c r="Q14" i="29"/>
  <c r="R9" i="29"/>
  <c r="AI181" i="29"/>
  <c r="AI125" i="29"/>
  <c r="Q104" i="29"/>
  <c r="Q152" i="29"/>
  <c r="Q15" i="29"/>
  <c r="Q107" i="29" s="1"/>
  <c r="Q174" i="29"/>
  <c r="Q153" i="29"/>
  <c r="Q101" i="29"/>
  <c r="Q160" i="29"/>
  <c r="Q16" i="29"/>
  <c r="Q178" i="29"/>
  <c r="Q125" i="29"/>
  <c r="AI123" i="29"/>
  <c r="Q20" i="29"/>
  <c r="P126" i="29"/>
  <c r="Q126" i="29" s="1"/>
  <c r="M225" i="29"/>
  <c r="M227" i="29" s="1"/>
  <c r="M49" i="29"/>
  <c r="N43" i="29"/>
  <c r="N38" i="29"/>
  <c r="N33" i="29"/>
  <c r="N41" i="29"/>
  <c r="N36" i="29"/>
  <c r="N31" i="29"/>
  <c r="O211" i="29"/>
  <c r="AG134" i="29"/>
  <c r="AG191" i="29" s="1"/>
  <c r="O190" i="29" s="1"/>
  <c r="O255" i="29" s="1"/>
  <c r="P210" i="29"/>
  <c r="P208" i="29"/>
  <c r="P209" i="29"/>
  <c r="P207" i="29"/>
  <c r="P113" i="29"/>
  <c r="N42" i="29"/>
  <c r="N37" i="29"/>
  <c r="N32" i="29"/>
  <c r="K278" i="29"/>
  <c r="K196" i="29"/>
  <c r="K198" i="29" s="1"/>
  <c r="M226" i="29"/>
  <c r="M228" i="29" s="1"/>
  <c r="M50" i="29"/>
  <c r="L54" i="29"/>
  <c r="L51" i="29"/>
  <c r="L72" i="29"/>
  <c r="L274" i="29" s="1"/>
  <c r="G43" i="30" s="1"/>
  <c r="N35" i="29"/>
  <c r="N30" i="29"/>
  <c r="N40" i="29"/>
  <c r="P235" i="29"/>
  <c r="P239" i="29" s="1"/>
  <c r="P162" i="29"/>
  <c r="Q162" i="29" s="1"/>
  <c r="M67" i="29"/>
  <c r="M272" i="29" s="1"/>
  <c r="H42" i="30" s="1"/>
  <c r="M44" i="29"/>
  <c r="AH127" i="29"/>
  <c r="AI127" i="29" s="1"/>
  <c r="P61" i="29"/>
  <c r="P270" i="29" s="1"/>
  <c r="K41" i="30" s="1"/>
  <c r="P127" i="29"/>
  <c r="Q127" i="29" s="1"/>
  <c r="L55" i="29"/>
  <c r="L77" i="29"/>
  <c r="O139" i="29"/>
  <c r="O23" i="29"/>
  <c r="O26" i="29"/>
  <c r="O25" i="29"/>
  <c r="O24" i="29"/>
  <c r="L229" i="29"/>
  <c r="N27" i="29"/>
  <c r="N213" i="29" s="1"/>
  <c r="N217" i="29" s="1"/>
  <c r="P247" i="29"/>
  <c r="P251" i="29" s="1"/>
  <c r="AH183" i="29"/>
  <c r="P18" i="29"/>
  <c r="P183" i="29"/>
  <c r="Q183" i="29" s="1"/>
  <c r="P169" i="29"/>
  <c r="K262" i="28"/>
  <c r="F94" i="30" s="1"/>
  <c r="P120" i="28"/>
  <c r="M232" i="28"/>
  <c r="M241" i="28" s="1"/>
  <c r="M120" i="28"/>
  <c r="M175" i="28" s="1"/>
  <c r="Q212" i="28"/>
  <c r="Q216" i="28" s="1"/>
  <c r="Q144" i="28"/>
  <c r="R144" i="28" s="1"/>
  <c r="Q108" i="28"/>
  <c r="R108" i="28" s="1"/>
  <c r="O205" i="28"/>
  <c r="O265" i="28" s="1"/>
  <c r="J95" i="30" s="1"/>
  <c r="P25" i="28"/>
  <c r="P24" i="28"/>
  <c r="P23" i="28"/>
  <c r="O150" i="28"/>
  <c r="P133" i="28"/>
  <c r="Q185" i="28"/>
  <c r="Q191" i="28" s="1"/>
  <c r="Q88" i="28"/>
  <c r="Q94" i="28" s="1"/>
  <c r="AI165" i="28"/>
  <c r="AI171" i="28" s="1"/>
  <c r="Q224" i="28"/>
  <c r="Q228" i="28" s="1"/>
  <c r="Q18" i="28"/>
  <c r="Q165" i="28"/>
  <c r="R165" i="28" s="1"/>
  <c r="L177" i="28"/>
  <c r="L179" i="28" s="1"/>
  <c r="P193" i="28"/>
  <c r="P264" i="28" s="1"/>
  <c r="AJ163" i="28"/>
  <c r="R163" i="28"/>
  <c r="AJ162" i="28"/>
  <c r="R161" i="28"/>
  <c r="AJ159" i="28"/>
  <c r="R159" i="28"/>
  <c r="AJ158" i="28"/>
  <c r="R157" i="28"/>
  <c r="R155" i="28"/>
  <c r="R154" i="28"/>
  <c r="R142" i="28"/>
  <c r="R141" i="28"/>
  <c r="R164" i="28"/>
  <c r="R162" i="28"/>
  <c r="R160" i="28"/>
  <c r="R158" i="28"/>
  <c r="R156" i="28"/>
  <c r="R143" i="28"/>
  <c r="R140" i="28"/>
  <c r="AJ157" i="28"/>
  <c r="R138" i="28"/>
  <c r="R135" i="28"/>
  <c r="R106" i="28"/>
  <c r="AJ104" i="28"/>
  <c r="R102" i="28"/>
  <c r="AJ164" i="28"/>
  <c r="AJ161" i="28"/>
  <c r="R137" i="28"/>
  <c r="AJ108" i="28"/>
  <c r="AJ105" i="28"/>
  <c r="R103" i="28"/>
  <c r="AJ101" i="28"/>
  <c r="R87" i="28"/>
  <c r="R84" i="28"/>
  <c r="AJ160" i="28"/>
  <c r="R136" i="28"/>
  <c r="R104" i="28"/>
  <c r="AJ102" i="28"/>
  <c r="R82" i="28"/>
  <c r="R81" i="28"/>
  <c r="R107" i="28"/>
  <c r="AJ103" i="28"/>
  <c r="R101" i="28"/>
  <c r="R86" i="28"/>
  <c r="R85" i="28"/>
  <c r="R79" i="28"/>
  <c r="R16" i="28"/>
  <c r="R134" i="28"/>
  <c r="R105" i="28"/>
  <c r="R83" i="28"/>
  <c r="R20" i="28"/>
  <c r="AJ107" i="28"/>
  <c r="AJ106" i="28"/>
  <c r="R80" i="28"/>
  <c r="R19" i="28"/>
  <c r="R139" i="28"/>
  <c r="R78" i="28"/>
  <c r="R15" i="28"/>
  <c r="AJ156" i="28"/>
  <c r="R14" i="28"/>
  <c r="S9" i="28"/>
  <c r="R77" i="28"/>
  <c r="Q186" i="28"/>
  <c r="Q192" i="28" s="1"/>
  <c r="AI109" i="28"/>
  <c r="AI115" i="28" s="1"/>
  <c r="Q42" i="28"/>
  <c r="Q247" i="28" s="1"/>
  <c r="L87" i="30" s="1"/>
  <c r="Q109" i="28"/>
  <c r="Q115" i="28" s="1"/>
  <c r="N115" i="28"/>
  <c r="O98" i="28"/>
  <c r="O115" i="28" s="1"/>
  <c r="O35" i="28"/>
  <c r="O37" i="28" s="1"/>
  <c r="O32" i="28"/>
  <c r="L259" i="28"/>
  <c r="G92" i="30" s="1"/>
  <c r="M255" i="28"/>
  <c r="H91" i="30" s="1"/>
  <c r="N255" i="28"/>
  <c r="I91" i="30" s="1"/>
  <c r="O220" i="27"/>
  <c r="O48" i="27"/>
  <c r="O249" i="27" s="1"/>
  <c r="J134" i="30" s="1"/>
  <c r="O26" i="27"/>
  <c r="N115" i="27"/>
  <c r="O98" i="27"/>
  <c r="O115" i="27" s="1"/>
  <c r="O120" i="27" s="1"/>
  <c r="O200" i="27"/>
  <c r="O203" i="27" s="1"/>
  <c r="O30" i="27"/>
  <c r="O53" i="27" s="1"/>
  <c r="O251" i="27" s="1"/>
  <c r="J135" i="30" s="1"/>
  <c r="P185" i="27"/>
  <c r="P191" i="27" s="1"/>
  <c r="P87" i="27"/>
  <c r="P186" i="27"/>
  <c r="P192" i="27" s="1"/>
  <c r="AH108" i="27"/>
  <c r="P42" i="27"/>
  <c r="P247" i="27" s="1"/>
  <c r="K133" i="30" s="1"/>
  <c r="P108" i="27"/>
  <c r="AG171" i="27"/>
  <c r="AG172" i="27" s="1"/>
  <c r="O171" i="27" s="1"/>
  <c r="O173" i="27" s="1"/>
  <c r="O175" i="27" s="1"/>
  <c r="O244" i="27" s="1"/>
  <c r="M265" i="27"/>
  <c r="H141" i="30" s="1"/>
  <c r="L259" i="27"/>
  <c r="G138" i="30" s="1"/>
  <c r="P115" i="27"/>
  <c r="N205" i="27"/>
  <c r="N265" i="27" s="1"/>
  <c r="I141" i="30" s="1"/>
  <c r="M241" i="27"/>
  <c r="O201" i="27"/>
  <c r="O204" i="27" s="1"/>
  <c r="O31" i="27"/>
  <c r="O36" i="27" s="1"/>
  <c r="AH107" i="27"/>
  <c r="AI107" i="27" s="1"/>
  <c r="N35" i="27"/>
  <c r="N37" i="27" s="1"/>
  <c r="N32" i="27"/>
  <c r="L177" i="27"/>
  <c r="L179" i="27" s="1"/>
  <c r="AH164" i="27"/>
  <c r="AH171" i="27" s="1"/>
  <c r="P224" i="27"/>
  <c r="P228" i="27" s="1"/>
  <c r="P18" i="27"/>
  <c r="P164" i="27"/>
  <c r="K262" i="27"/>
  <c r="F140" i="30" s="1"/>
  <c r="M120" i="27"/>
  <c r="M175" i="27" s="1"/>
  <c r="M244" i="27" s="1"/>
  <c r="O216" i="27"/>
  <c r="N58" i="27"/>
  <c r="P212" i="27"/>
  <c r="P216" i="27" s="1"/>
  <c r="P143" i="27"/>
  <c r="Q143" i="27" s="1"/>
  <c r="AI163" i="27"/>
  <c r="Q163" i="27"/>
  <c r="AI162" i="27"/>
  <c r="Q161" i="27"/>
  <c r="AI159" i="27"/>
  <c r="Q159" i="27"/>
  <c r="AI158" i="27"/>
  <c r="Q157" i="27"/>
  <c r="Q155" i="27"/>
  <c r="Q154" i="27"/>
  <c r="Q142" i="27"/>
  <c r="Q141" i="27"/>
  <c r="Q164" i="27"/>
  <c r="Q162" i="27"/>
  <c r="AI157" i="27"/>
  <c r="Q156" i="27"/>
  <c r="Q136" i="27"/>
  <c r="AI161" i="27"/>
  <c r="Q137" i="27"/>
  <c r="Q134" i="27"/>
  <c r="Q133" i="27"/>
  <c r="Q107" i="27"/>
  <c r="AI106" i="27"/>
  <c r="Q105" i="27"/>
  <c r="AI103" i="27"/>
  <c r="Q101" i="27"/>
  <c r="Q158" i="27"/>
  <c r="Q140" i="27"/>
  <c r="Q138" i="27"/>
  <c r="Q108" i="27"/>
  <c r="Q106" i="27"/>
  <c r="AI104" i="27"/>
  <c r="Q102" i="27"/>
  <c r="AI100" i="27"/>
  <c r="AI102" i="27"/>
  <c r="Q100" i="27"/>
  <c r="Q87" i="27"/>
  <c r="Q84" i="27"/>
  <c r="Q79" i="27"/>
  <c r="Q16" i="27"/>
  <c r="Q83" i="27"/>
  <c r="Q160" i="27"/>
  <c r="Q139" i="27"/>
  <c r="AI101" i="27"/>
  <c r="Q82" i="27"/>
  <c r="Q81" i="27"/>
  <c r="Q20" i="27"/>
  <c r="Q15" i="27"/>
  <c r="Q104" i="27"/>
  <c r="Q80" i="27"/>
  <c r="AI160" i="27"/>
  <c r="AI108" i="27"/>
  <c r="Q103" i="27"/>
  <c r="AI156" i="27"/>
  <c r="Q19" i="27"/>
  <c r="AI105" i="27"/>
  <c r="Q85" i="27"/>
  <c r="Q135" i="27"/>
  <c r="Q78" i="27"/>
  <c r="Q77" i="27"/>
  <c r="Q14" i="27"/>
  <c r="R9" i="27"/>
  <c r="M60" i="27"/>
  <c r="K282" i="29" l="1"/>
  <c r="F46" i="30" s="1"/>
  <c r="F45" i="30"/>
  <c r="N255" i="29"/>
  <c r="N264" i="29" s="1"/>
  <c r="AJ109" i="28"/>
  <c r="P94" i="27"/>
  <c r="AH190" i="29"/>
  <c r="AI183" i="29"/>
  <c r="AJ183" i="29" s="1"/>
  <c r="P150" i="27"/>
  <c r="AI164" i="27"/>
  <c r="AJ164" i="27" s="1"/>
  <c r="AH115" i="27"/>
  <c r="AH172" i="27" s="1"/>
  <c r="P171" i="27" s="1"/>
  <c r="P232" i="27" s="1"/>
  <c r="R88" i="28"/>
  <c r="AH134" i="29"/>
  <c r="O60" i="28"/>
  <c r="O255" i="28" s="1"/>
  <c r="J91" i="30" s="1"/>
  <c r="O264" i="29"/>
  <c r="M229" i="29"/>
  <c r="M288" i="29" s="1"/>
  <c r="H49" i="30" s="1"/>
  <c r="K285" i="29"/>
  <c r="F48" i="30" s="1"/>
  <c r="P26" i="29"/>
  <c r="P25" i="29"/>
  <c r="P24" i="29"/>
  <c r="P23" i="29"/>
  <c r="L288" i="29"/>
  <c r="G49" i="30" s="1"/>
  <c r="M55" i="29"/>
  <c r="M77" i="29"/>
  <c r="O41" i="29"/>
  <c r="O31" i="29"/>
  <c r="O36" i="29"/>
  <c r="O40" i="29"/>
  <c r="O35" i="29"/>
  <c r="O30" i="29"/>
  <c r="L276" i="29"/>
  <c r="G44" i="30" s="1"/>
  <c r="L79" i="29"/>
  <c r="N226" i="29"/>
  <c r="N228" i="29" s="1"/>
  <c r="N50" i="29"/>
  <c r="P134" i="29"/>
  <c r="AJ180" i="29"/>
  <c r="AJ179" i="29"/>
  <c r="AJ176" i="29"/>
  <c r="AJ175" i="29"/>
  <c r="R157" i="29"/>
  <c r="R156" i="29"/>
  <c r="AJ182" i="29"/>
  <c r="R182" i="29"/>
  <c r="AJ181" i="29"/>
  <c r="R180" i="29"/>
  <c r="AJ178" i="29"/>
  <c r="R178" i="29"/>
  <c r="AJ177" i="29"/>
  <c r="R176" i="29"/>
  <c r="R174" i="29"/>
  <c r="R173" i="29"/>
  <c r="R161" i="29"/>
  <c r="R160" i="29"/>
  <c r="R153" i="29"/>
  <c r="R152" i="29"/>
  <c r="R158" i="29"/>
  <c r="AJ127" i="29"/>
  <c r="R125" i="29"/>
  <c r="R105" i="29"/>
  <c r="R104" i="29"/>
  <c r="R97" i="29"/>
  <c r="R96" i="29"/>
  <c r="R155" i="29"/>
  <c r="R127" i="29"/>
  <c r="AJ125" i="29"/>
  <c r="R101" i="29"/>
  <c r="R100" i="29"/>
  <c r="R179" i="29"/>
  <c r="R159" i="29"/>
  <c r="R126" i="29"/>
  <c r="AJ124" i="29"/>
  <c r="R107" i="29"/>
  <c r="R102" i="29"/>
  <c r="R175" i="29"/>
  <c r="AJ126" i="29"/>
  <c r="R98" i="29"/>
  <c r="R177" i="29"/>
  <c r="R103" i="29"/>
  <c r="R181" i="29"/>
  <c r="R154" i="29"/>
  <c r="R99" i="29"/>
  <c r="R19" i="29"/>
  <c r="S9" i="29"/>
  <c r="R183" i="29"/>
  <c r="R162" i="29"/>
  <c r="R16" i="29"/>
  <c r="R124" i="29"/>
  <c r="R106" i="29"/>
  <c r="R20" i="29"/>
  <c r="R15" i="29"/>
  <c r="R108" i="29" s="1"/>
  <c r="R14" i="29"/>
  <c r="Q113" i="29"/>
  <c r="P243" i="29"/>
  <c r="P139" i="29"/>
  <c r="O42" i="29"/>
  <c r="O37" i="29"/>
  <c r="O32" i="29"/>
  <c r="O27" i="29"/>
  <c r="O213" i="29" s="1"/>
  <c r="O217" i="29" s="1"/>
  <c r="N44" i="29"/>
  <c r="N67" i="29"/>
  <c r="N272" i="29" s="1"/>
  <c r="I42" i="30" s="1"/>
  <c r="P211" i="29"/>
  <c r="O192" i="29"/>
  <c r="O194" i="29" s="1"/>
  <c r="O267" i="29" s="1"/>
  <c r="Q247" i="29"/>
  <c r="Q251" i="29" s="1"/>
  <c r="AI184" i="29"/>
  <c r="AJ184" i="29" s="1"/>
  <c r="Q18" i="29"/>
  <c r="Q184" i="29"/>
  <c r="R184" i="29" s="1"/>
  <c r="AI128" i="29"/>
  <c r="AJ128" i="29" s="1"/>
  <c r="Q61" i="29"/>
  <c r="Q270" i="29" s="1"/>
  <c r="L41" i="30" s="1"/>
  <c r="Q128" i="29"/>
  <c r="Q134" i="29" s="1"/>
  <c r="Q210" i="29"/>
  <c r="Q209" i="29"/>
  <c r="Q208" i="29"/>
  <c r="Q207" i="29"/>
  <c r="O43" i="29"/>
  <c r="O33" i="29"/>
  <c r="O38" i="29"/>
  <c r="N225" i="29"/>
  <c r="N227" i="29" s="1"/>
  <c r="N49" i="29"/>
  <c r="L56" i="29"/>
  <c r="N219" i="29"/>
  <c r="O219" i="29"/>
  <c r="O287" i="29" s="1"/>
  <c r="M54" i="29"/>
  <c r="M51" i="29"/>
  <c r="M72" i="29"/>
  <c r="M274" i="29" s="1"/>
  <c r="H43" i="30" s="1"/>
  <c r="Q235" i="29"/>
  <c r="Q239" i="29" s="1"/>
  <c r="Q163" i="29"/>
  <c r="Q169" i="29" s="1"/>
  <c r="M244" i="28"/>
  <c r="M259" i="28" s="1"/>
  <c r="H92" i="30" s="1"/>
  <c r="M177" i="28"/>
  <c r="M179" i="28" s="1"/>
  <c r="L262" i="28"/>
  <c r="G94" i="30" s="1"/>
  <c r="R212" i="28"/>
  <c r="R216" i="28" s="1"/>
  <c r="R145" i="28"/>
  <c r="S145" i="28" s="1"/>
  <c r="Q193" i="28"/>
  <c r="Q264" i="28" s="1"/>
  <c r="P200" i="28"/>
  <c r="P203" i="28" s="1"/>
  <c r="P30" i="28"/>
  <c r="O232" i="28"/>
  <c r="O120" i="28"/>
  <c r="R185" i="28"/>
  <c r="R191" i="28" s="1"/>
  <c r="R89" i="28"/>
  <c r="R94" i="28" s="1"/>
  <c r="R109" i="28"/>
  <c r="AJ165" i="28"/>
  <c r="AK165" i="28" s="1"/>
  <c r="P150" i="28"/>
  <c r="Q133" i="28"/>
  <c r="P201" i="28"/>
  <c r="P204" i="28" s="1"/>
  <c r="P31" i="28"/>
  <c r="P36" i="28" s="1"/>
  <c r="Q120" i="28"/>
  <c r="R186" i="28"/>
  <c r="R192" i="28" s="1"/>
  <c r="AJ110" i="28"/>
  <c r="AJ115" i="28" s="1"/>
  <c r="R42" i="28"/>
  <c r="R247" i="28" s="1"/>
  <c r="M87" i="30" s="1"/>
  <c r="R110" i="28"/>
  <c r="S165" i="28"/>
  <c r="AK163" i="28"/>
  <c r="S163" i="28"/>
  <c r="AK162" i="28"/>
  <c r="S161" i="28"/>
  <c r="AK159" i="28"/>
  <c r="S159" i="28"/>
  <c r="AK158" i="28"/>
  <c r="S157" i="28"/>
  <c r="S155" i="28"/>
  <c r="S154" i="28"/>
  <c r="S164" i="28"/>
  <c r="S162" i="28"/>
  <c r="S160" i="28"/>
  <c r="S158" i="28"/>
  <c r="S156" i="28"/>
  <c r="S143" i="28"/>
  <c r="S140" i="28"/>
  <c r="AK164" i="28"/>
  <c r="AK161" i="28"/>
  <c r="AK160" i="28"/>
  <c r="AK157" i="28"/>
  <c r="AK156" i="28"/>
  <c r="S138" i="28"/>
  <c r="S137" i="28"/>
  <c r="AK109" i="28"/>
  <c r="AK108" i="28"/>
  <c r="AK105" i="28"/>
  <c r="S103" i="28"/>
  <c r="S142" i="28"/>
  <c r="S141" i="28"/>
  <c r="S136" i="28"/>
  <c r="S104" i="28"/>
  <c r="AK102" i="28"/>
  <c r="S89" i="28"/>
  <c r="S82" i="28"/>
  <c r="S144" i="28"/>
  <c r="S139" i="28"/>
  <c r="S134" i="28"/>
  <c r="AK107" i="28"/>
  <c r="S107" i="28"/>
  <c r="AK106" i="28"/>
  <c r="S105" i="28"/>
  <c r="AK103" i="28"/>
  <c r="S88" i="28"/>
  <c r="S83" i="28"/>
  <c r="S108" i="28"/>
  <c r="S106" i="28"/>
  <c r="S87" i="28"/>
  <c r="S84" i="28"/>
  <c r="S20" i="28"/>
  <c r="S135" i="28"/>
  <c r="S81" i="28"/>
  <c r="S80" i="28"/>
  <c r="S19" i="28"/>
  <c r="S110" i="28"/>
  <c r="S78" i="28"/>
  <c r="S77" i="28"/>
  <c r="S102" i="28"/>
  <c r="S15" i="28"/>
  <c r="AK104" i="28"/>
  <c r="S14" i="28"/>
  <c r="T9" i="28"/>
  <c r="S86" i="28"/>
  <c r="S16" i="28"/>
  <c r="S85" i="28"/>
  <c r="S79" i="28"/>
  <c r="R224" i="28"/>
  <c r="R228" i="28" s="1"/>
  <c r="AJ166" i="28"/>
  <c r="AK166" i="28" s="1"/>
  <c r="R18" i="28"/>
  <c r="R166" i="28"/>
  <c r="S166" i="28" s="1"/>
  <c r="Q24" i="28"/>
  <c r="Q23" i="28"/>
  <c r="Q25" i="28"/>
  <c r="O173" i="28"/>
  <c r="O220" i="28"/>
  <c r="AI172" i="28"/>
  <c r="Q171" i="28" s="1"/>
  <c r="Q232" i="28" s="1"/>
  <c r="N232" i="28"/>
  <c r="N241" i="28" s="1"/>
  <c r="N120" i="28"/>
  <c r="N175" i="28" s="1"/>
  <c r="P48" i="28"/>
  <c r="P249" i="28" s="1"/>
  <c r="K88" i="30" s="1"/>
  <c r="P26" i="28"/>
  <c r="P120" i="27"/>
  <c r="Q185" i="27"/>
  <c r="Q191" i="27" s="1"/>
  <c r="Q88" i="27"/>
  <c r="R88" i="27" s="1"/>
  <c r="R164" i="27"/>
  <c r="R162" i="27"/>
  <c r="R160" i="27"/>
  <c r="R158" i="27"/>
  <c r="R156" i="27"/>
  <c r="R143" i="27"/>
  <c r="R140" i="27"/>
  <c r="R135" i="27"/>
  <c r="AJ158" i="27"/>
  <c r="AJ156" i="27"/>
  <c r="R142" i="27"/>
  <c r="R139" i="27"/>
  <c r="R138" i="27"/>
  <c r="AJ163" i="27"/>
  <c r="AJ162" i="27"/>
  <c r="AJ160" i="27"/>
  <c r="R159" i="27"/>
  <c r="R155" i="27"/>
  <c r="R141" i="27"/>
  <c r="R108" i="27"/>
  <c r="R106" i="27"/>
  <c r="AJ104" i="27"/>
  <c r="R102" i="27"/>
  <c r="R154" i="27"/>
  <c r="AJ108" i="27"/>
  <c r="AJ105" i="27"/>
  <c r="R103" i="27"/>
  <c r="AJ101" i="27"/>
  <c r="AJ157" i="27"/>
  <c r="R105" i="27"/>
  <c r="R82" i="27"/>
  <c r="R81" i="27"/>
  <c r="R20" i="27"/>
  <c r="R15" i="27"/>
  <c r="R107" i="27"/>
  <c r="AJ103" i="27"/>
  <c r="R101" i="27"/>
  <c r="R85" i="27"/>
  <c r="R161" i="27"/>
  <c r="R133" i="27"/>
  <c r="R104" i="27"/>
  <c r="R83" i="27"/>
  <c r="R80" i="27"/>
  <c r="R19" i="27"/>
  <c r="R14" i="27"/>
  <c r="S9" i="27"/>
  <c r="R163" i="27"/>
  <c r="AJ107" i="27"/>
  <c r="AJ106" i="27"/>
  <c r="R86" i="27"/>
  <c r="R78" i="27"/>
  <c r="R77" i="27"/>
  <c r="R157" i="27"/>
  <c r="R134" i="27"/>
  <c r="R84" i="27"/>
  <c r="R136" i="27"/>
  <c r="R16" i="27"/>
  <c r="R79" i="27"/>
  <c r="AJ159" i="27"/>
  <c r="R137" i="27"/>
  <c r="AJ102" i="27"/>
  <c r="R87" i="27"/>
  <c r="AJ161" i="27"/>
  <c r="Q224" i="27"/>
  <c r="Q228" i="27" s="1"/>
  <c r="AI165" i="27"/>
  <c r="Q18" i="27"/>
  <c r="Q165" i="27"/>
  <c r="R165" i="27" s="1"/>
  <c r="Q42" i="27"/>
  <c r="Q247" i="27" s="1"/>
  <c r="L133" i="30" s="1"/>
  <c r="AI109" i="27"/>
  <c r="AJ109" i="27" s="1"/>
  <c r="Q186" i="27"/>
  <c r="Q192" i="27" s="1"/>
  <c r="Q109" i="27"/>
  <c r="Q115" i="27" s="1"/>
  <c r="Q212" i="27"/>
  <c r="Q216" i="27" s="1"/>
  <c r="Q144" i="27"/>
  <c r="R144" i="27" s="1"/>
  <c r="N253" i="27"/>
  <c r="I136" i="30" s="1"/>
  <c r="N60" i="27"/>
  <c r="P24" i="27"/>
  <c r="P23" i="27"/>
  <c r="P25" i="27"/>
  <c r="O205" i="27"/>
  <c r="O32" i="27"/>
  <c r="O35" i="27"/>
  <c r="O37" i="27" s="1"/>
  <c r="N232" i="27"/>
  <c r="N241" i="27" s="1"/>
  <c r="N120" i="27"/>
  <c r="N175" i="27" s="1"/>
  <c r="N244" i="27" s="1"/>
  <c r="M255" i="27"/>
  <c r="M177" i="27"/>
  <c r="M179" i="27" s="1"/>
  <c r="L262" i="27"/>
  <c r="G140" i="30" s="1"/>
  <c r="O58" i="27"/>
  <c r="P193" i="27"/>
  <c r="P264" i="27" s="1"/>
  <c r="O232" i="27"/>
  <c r="O241" i="27" s="1"/>
  <c r="AI115" i="27" l="1"/>
  <c r="P220" i="27"/>
  <c r="M259" i="27"/>
  <c r="H138" i="30" s="1"/>
  <c r="H137" i="30"/>
  <c r="AH191" i="29"/>
  <c r="P190" i="29" s="1"/>
  <c r="P192" i="29" s="1"/>
  <c r="M56" i="29"/>
  <c r="R109" i="27"/>
  <c r="S109" i="27" s="1"/>
  <c r="Q193" i="27"/>
  <c r="Q264" i="27" s="1"/>
  <c r="Q150" i="27"/>
  <c r="N229" i="29"/>
  <c r="N288" i="29" s="1"/>
  <c r="I49" i="30" s="1"/>
  <c r="AI190" i="29"/>
  <c r="P241" i="27"/>
  <c r="AI134" i="29"/>
  <c r="AI191" i="29" s="1"/>
  <c r="Q190" i="29" s="1"/>
  <c r="Q192" i="29" s="1"/>
  <c r="P173" i="27"/>
  <c r="P175" i="27" s="1"/>
  <c r="P244" i="27" s="1"/>
  <c r="AJ171" i="28"/>
  <c r="AJ172" i="28" s="1"/>
  <c r="R171" i="28" s="1"/>
  <c r="R115" i="28"/>
  <c r="Q211" i="29"/>
  <c r="R163" i="29"/>
  <c r="Q94" i="27"/>
  <c r="AK110" i="28"/>
  <c r="AI171" i="27"/>
  <c r="P58" i="28"/>
  <c r="R61" i="29"/>
  <c r="R270" i="29" s="1"/>
  <c r="M41" i="30" s="1"/>
  <c r="AJ129" i="29"/>
  <c r="AJ134" i="29" s="1"/>
  <c r="R129" i="29"/>
  <c r="S129" i="29" s="1"/>
  <c r="N55" i="29"/>
  <c r="N77" i="29"/>
  <c r="O67" i="29"/>
  <c r="O272" i="29" s="1"/>
  <c r="J42" i="30" s="1"/>
  <c r="O44" i="29"/>
  <c r="M276" i="29"/>
  <c r="H44" i="30" s="1"/>
  <c r="M79" i="29"/>
  <c r="P40" i="29"/>
  <c r="P30" i="29"/>
  <c r="P35" i="29"/>
  <c r="P38" i="29"/>
  <c r="P43" i="29"/>
  <c r="P33" i="29"/>
  <c r="N51" i="29"/>
  <c r="N54" i="29"/>
  <c r="N72" i="29"/>
  <c r="N274" i="29" s="1"/>
  <c r="I43" i="30" s="1"/>
  <c r="R247" i="29"/>
  <c r="R251" i="29" s="1"/>
  <c r="AJ185" i="29"/>
  <c r="R18" i="29"/>
  <c r="R185" i="29"/>
  <c r="R235" i="29"/>
  <c r="R239" i="29" s="1"/>
  <c r="R164" i="29"/>
  <c r="S164" i="29" s="1"/>
  <c r="R128" i="29"/>
  <c r="S128" i="29" s="1"/>
  <c r="O225" i="29"/>
  <c r="O227" i="29" s="1"/>
  <c r="O49" i="29"/>
  <c r="P27" i="29"/>
  <c r="P213" i="29" s="1"/>
  <c r="P217" i="29" s="1"/>
  <c r="Q25" i="29"/>
  <c r="Q24" i="29"/>
  <c r="Q23" i="29"/>
  <c r="Q26" i="29"/>
  <c r="S158" i="29"/>
  <c r="S155" i="29"/>
  <c r="AK185" i="29"/>
  <c r="S184" i="29"/>
  <c r="AK182" i="29"/>
  <c r="S182" i="29"/>
  <c r="AK181" i="29"/>
  <c r="S180" i="29"/>
  <c r="AK178" i="29"/>
  <c r="S178" i="29"/>
  <c r="AK177" i="29"/>
  <c r="S176" i="29"/>
  <c r="S174" i="29"/>
  <c r="S173" i="29"/>
  <c r="S161" i="29"/>
  <c r="S185" i="29"/>
  <c r="S183" i="29"/>
  <c r="S181" i="29"/>
  <c r="S179" i="29"/>
  <c r="S177" i="29"/>
  <c r="S175" i="29"/>
  <c r="S162" i="29"/>
  <c r="S159" i="29"/>
  <c r="S154" i="29"/>
  <c r="AK176" i="29"/>
  <c r="S153" i="29"/>
  <c r="S152" i="29"/>
  <c r="AK128" i="29"/>
  <c r="S126" i="29"/>
  <c r="S106" i="29"/>
  <c r="S103" i="29"/>
  <c r="S98" i="29"/>
  <c r="AK184" i="29"/>
  <c r="AK179" i="29"/>
  <c r="S160" i="29"/>
  <c r="AK129" i="29"/>
  <c r="AK126" i="29"/>
  <c r="S107" i="29"/>
  <c r="S102" i="29"/>
  <c r="S99" i="29"/>
  <c r="AK180" i="29"/>
  <c r="S156" i="29"/>
  <c r="S97" i="29"/>
  <c r="S96" i="29"/>
  <c r="S157" i="29"/>
  <c r="S125" i="29"/>
  <c r="S108" i="29"/>
  <c r="S101" i="29"/>
  <c r="AK183" i="29"/>
  <c r="AK127" i="29"/>
  <c r="S100" i="29"/>
  <c r="S16" i="29"/>
  <c r="T9" i="29"/>
  <c r="AK175" i="29"/>
  <c r="S127" i="29"/>
  <c r="AK125" i="29"/>
  <c r="S104" i="29"/>
  <c r="S20" i="29"/>
  <c r="S15" i="29"/>
  <c r="S109" i="29" s="1"/>
  <c r="S19" i="29"/>
  <c r="S14" i="29"/>
  <c r="S105" i="29"/>
  <c r="P219" i="29"/>
  <c r="P287" i="29" s="1"/>
  <c r="Q243" i="29"/>
  <c r="Q139" i="29"/>
  <c r="R113" i="29"/>
  <c r="L278" i="29"/>
  <c r="L196" i="29"/>
  <c r="L198" i="29" s="1"/>
  <c r="O226" i="29"/>
  <c r="O228" i="29" s="1"/>
  <c r="O50" i="29"/>
  <c r="P41" i="29"/>
  <c r="P36" i="29"/>
  <c r="P31" i="29"/>
  <c r="N287" i="29"/>
  <c r="R210" i="29"/>
  <c r="R209" i="29"/>
  <c r="R208" i="29"/>
  <c r="R207" i="29"/>
  <c r="AJ190" i="29"/>
  <c r="P194" i="29"/>
  <c r="P267" i="29" s="1"/>
  <c r="P42" i="29"/>
  <c r="P32" i="29"/>
  <c r="P37" i="29"/>
  <c r="P205" i="28"/>
  <c r="P265" i="28" s="1"/>
  <c r="K95" i="30" s="1"/>
  <c r="R120" i="28"/>
  <c r="M262" i="28"/>
  <c r="H94" i="30" s="1"/>
  <c r="N244" i="28"/>
  <c r="N259" i="28" s="1"/>
  <c r="I92" i="30" s="1"/>
  <c r="N177" i="28"/>
  <c r="N179" i="28" s="1"/>
  <c r="Q48" i="28"/>
  <c r="Q249" i="28" s="1"/>
  <c r="L88" i="30" s="1"/>
  <c r="Q26" i="28"/>
  <c r="S186" i="28"/>
  <c r="S192" i="28" s="1"/>
  <c r="AK111" i="28"/>
  <c r="AK115" i="28" s="1"/>
  <c r="S42" i="28"/>
  <c r="S247" i="28" s="1"/>
  <c r="N87" i="30" s="1"/>
  <c r="S111" i="28"/>
  <c r="T111" i="28" s="1"/>
  <c r="O241" i="28"/>
  <c r="Q201" i="28"/>
  <c r="Q204" i="28" s="1"/>
  <c r="Q31" i="28"/>
  <c r="Q36" i="28" s="1"/>
  <c r="P173" i="28"/>
  <c r="P175" i="28" s="1"/>
  <c r="P244" i="28" s="1"/>
  <c r="P220" i="28"/>
  <c r="P241" i="28" s="1"/>
  <c r="Q200" i="28"/>
  <c r="Q203" i="28" s="1"/>
  <c r="Q30" i="28"/>
  <c r="Q53" i="28" s="1"/>
  <c r="Q251" i="28" s="1"/>
  <c r="L89" i="30" s="1"/>
  <c r="S185" i="28"/>
  <c r="S191" i="28" s="1"/>
  <c r="S193" i="28" s="1"/>
  <c r="S264" i="28" s="1"/>
  <c r="S90" i="28"/>
  <c r="T90" i="28" s="1"/>
  <c r="R193" i="28"/>
  <c r="R264" i="28" s="1"/>
  <c r="P32" i="28"/>
  <c r="P35" i="28"/>
  <c r="P37" i="28" s="1"/>
  <c r="R23" i="28"/>
  <c r="R25" i="28"/>
  <c r="R24" i="28"/>
  <c r="P253" i="28"/>
  <c r="K90" i="30" s="1"/>
  <c r="O175" i="28"/>
  <c r="T166" i="28"/>
  <c r="T164" i="28"/>
  <c r="T162" i="28"/>
  <c r="T160" i="28"/>
  <c r="T158" i="28"/>
  <c r="T156" i="28"/>
  <c r="AL165" i="28"/>
  <c r="AL164" i="28"/>
  <c r="AL161" i="28"/>
  <c r="AL160" i="28"/>
  <c r="AL157" i="28"/>
  <c r="AL156" i="28"/>
  <c r="T145" i="28"/>
  <c r="T138" i="28"/>
  <c r="T144" i="28"/>
  <c r="T139" i="28"/>
  <c r="AL166" i="28"/>
  <c r="AL163" i="28"/>
  <c r="AL162" i="28"/>
  <c r="T142" i="28"/>
  <c r="T141" i="28"/>
  <c r="T136" i="28"/>
  <c r="T104" i="28"/>
  <c r="T89" i="28"/>
  <c r="AL158" i="28"/>
  <c r="T143" i="28"/>
  <c r="T140" i="28"/>
  <c r="T134" i="28"/>
  <c r="AL110" i="28"/>
  <c r="AL107" i="28"/>
  <c r="T107" i="28"/>
  <c r="AL106" i="28"/>
  <c r="T105" i="28"/>
  <c r="AL103" i="28"/>
  <c r="T88" i="28"/>
  <c r="T83" i="28"/>
  <c r="T163" i="28"/>
  <c r="T159" i="28"/>
  <c r="T155" i="28"/>
  <c r="T154" i="28"/>
  <c r="T135" i="28"/>
  <c r="T110" i="28"/>
  <c r="T108" i="28"/>
  <c r="T106" i="28"/>
  <c r="AL104" i="28"/>
  <c r="T86" i="28"/>
  <c r="T85" i="28"/>
  <c r="T165" i="28"/>
  <c r="T161" i="28"/>
  <c r="T81" i="28"/>
  <c r="T80" i="28"/>
  <c r="T19" i="28"/>
  <c r="T78" i="28"/>
  <c r="T77" i="28"/>
  <c r="AL159" i="28"/>
  <c r="T157" i="28"/>
  <c r="T137" i="28"/>
  <c r="AL108" i="28"/>
  <c r="AL105" i="28"/>
  <c r="T103" i="28"/>
  <c r="T82" i="28"/>
  <c r="T79" i="28"/>
  <c r="T16" i="28"/>
  <c r="AL109" i="28"/>
  <c r="T84" i="28"/>
  <c r="T20" i="28"/>
  <c r="T14" i="28"/>
  <c r="U9" i="28"/>
  <c r="T15" i="28"/>
  <c r="T87" i="28"/>
  <c r="S212" i="28"/>
  <c r="S216" i="28" s="1"/>
  <c r="S146" i="28"/>
  <c r="T146" i="28" s="1"/>
  <c r="S224" i="28"/>
  <c r="S228" i="28" s="1"/>
  <c r="AK167" i="28"/>
  <c r="AL167" i="28" s="1"/>
  <c r="S18" i="28"/>
  <c r="S167" i="28"/>
  <c r="T167" i="28" s="1"/>
  <c r="S109" i="28"/>
  <c r="AK171" i="28"/>
  <c r="Q150" i="28"/>
  <c r="R133" i="28"/>
  <c r="P53" i="28"/>
  <c r="P251" i="28" s="1"/>
  <c r="K89" i="30" s="1"/>
  <c r="N255" i="27"/>
  <c r="N177" i="27"/>
  <c r="N179" i="27" s="1"/>
  <c r="AJ165" i="27"/>
  <c r="O60" i="27"/>
  <c r="O253" i="27"/>
  <c r="J136" i="30" s="1"/>
  <c r="Q220" i="27"/>
  <c r="Q120" i="27"/>
  <c r="P201" i="27"/>
  <c r="P204" i="27" s="1"/>
  <c r="P31" i="27"/>
  <c r="P36" i="27" s="1"/>
  <c r="R186" i="27"/>
  <c r="R192" i="27" s="1"/>
  <c r="AJ110" i="27"/>
  <c r="AK110" i="27" s="1"/>
  <c r="R42" i="27"/>
  <c r="R247" i="27" s="1"/>
  <c r="M133" i="30" s="1"/>
  <c r="R110" i="27"/>
  <c r="S110" i="27" s="1"/>
  <c r="AK164" i="27"/>
  <c r="AK161" i="27"/>
  <c r="AK160" i="27"/>
  <c r="AK157" i="27"/>
  <c r="AK156" i="27"/>
  <c r="S138" i="27"/>
  <c r="S137" i="27"/>
  <c r="AK163" i="27"/>
  <c r="AK162" i="27"/>
  <c r="S140" i="27"/>
  <c r="S134" i="27"/>
  <c r="S133" i="27"/>
  <c r="S165" i="27"/>
  <c r="S161" i="27"/>
  <c r="S160" i="27"/>
  <c r="AK159" i="27"/>
  <c r="S158" i="27"/>
  <c r="S157" i="27"/>
  <c r="S164" i="27"/>
  <c r="S162" i="27"/>
  <c r="AK158" i="27"/>
  <c r="S154" i="27"/>
  <c r="AK109" i="27"/>
  <c r="AK108" i="27"/>
  <c r="AK105" i="27"/>
  <c r="S103" i="27"/>
  <c r="S163" i="27"/>
  <c r="S104" i="27"/>
  <c r="AK102" i="27"/>
  <c r="S139" i="27"/>
  <c r="AK104" i="27"/>
  <c r="S102" i="27"/>
  <c r="S88" i="27"/>
  <c r="S83" i="27"/>
  <c r="S80" i="27"/>
  <c r="S19" i="27"/>
  <c r="S14" i="27"/>
  <c r="T9" i="27"/>
  <c r="S135" i="27"/>
  <c r="S108" i="27"/>
  <c r="S106" i="27"/>
  <c r="S87" i="27"/>
  <c r="S79" i="27"/>
  <c r="S159" i="27"/>
  <c r="S144" i="27"/>
  <c r="S142" i="27"/>
  <c r="AK107" i="27"/>
  <c r="S107" i="27"/>
  <c r="AK106" i="27"/>
  <c r="AK103" i="27"/>
  <c r="S86" i="27"/>
  <c r="S85" i="27"/>
  <c r="S78" i="27"/>
  <c r="S77" i="27"/>
  <c r="S136" i="27"/>
  <c r="S84" i="27"/>
  <c r="S81" i="27"/>
  <c r="S20" i="27"/>
  <c r="S141" i="27"/>
  <c r="S15" i="27"/>
  <c r="S143" i="27"/>
  <c r="S82" i="27"/>
  <c r="S16" i="27"/>
  <c r="S156" i="27"/>
  <c r="S155" i="27"/>
  <c r="S105" i="27"/>
  <c r="O265" i="27"/>
  <c r="J141" i="30" s="1"/>
  <c r="R224" i="27"/>
  <c r="R228" i="27" s="1"/>
  <c r="AJ166" i="27"/>
  <c r="AK166" i="27" s="1"/>
  <c r="R18" i="27"/>
  <c r="R166" i="27"/>
  <c r="S166" i="27" s="1"/>
  <c r="AI172" i="27"/>
  <c r="Q171" i="27" s="1"/>
  <c r="Q232" i="27" s="1"/>
  <c r="M262" i="27"/>
  <c r="H140" i="30" s="1"/>
  <c r="P48" i="27"/>
  <c r="P249" i="27" s="1"/>
  <c r="K134" i="30" s="1"/>
  <c r="P26" i="27"/>
  <c r="P200" i="27"/>
  <c r="P203" i="27" s="1"/>
  <c r="P30" i="27"/>
  <c r="Q23" i="27"/>
  <c r="Q24" i="27"/>
  <c r="Q25" i="27"/>
  <c r="R212" i="27"/>
  <c r="R216" i="27" s="1"/>
  <c r="R145" i="27"/>
  <c r="R150" i="27" s="1"/>
  <c r="R185" i="27"/>
  <c r="R191" i="27" s="1"/>
  <c r="R89" i="27"/>
  <c r="R94" i="27" s="1"/>
  <c r="S115" i="28" l="1"/>
  <c r="AJ171" i="27"/>
  <c r="AJ172" i="27" s="1"/>
  <c r="R171" i="27" s="1"/>
  <c r="R173" i="27" s="1"/>
  <c r="P255" i="29"/>
  <c r="P264" i="29" s="1"/>
  <c r="R193" i="27"/>
  <c r="R264" i="27" s="1"/>
  <c r="N259" i="27"/>
  <c r="I138" i="30" s="1"/>
  <c r="I137" i="30"/>
  <c r="L282" i="29"/>
  <c r="G46" i="30" s="1"/>
  <c r="G45" i="30"/>
  <c r="R232" i="28"/>
  <c r="Q58" i="28"/>
  <c r="Q253" i="28" s="1"/>
  <c r="L90" i="30" s="1"/>
  <c r="AK165" i="27"/>
  <c r="AK172" i="28"/>
  <c r="S171" i="28" s="1"/>
  <c r="Q173" i="27"/>
  <c r="Q175" i="27" s="1"/>
  <c r="Q244" i="27" s="1"/>
  <c r="P58" i="27"/>
  <c r="P253" i="27" s="1"/>
  <c r="K136" i="30" s="1"/>
  <c r="R134" i="29"/>
  <c r="R139" i="29" s="1"/>
  <c r="R169" i="29"/>
  <c r="S94" i="28"/>
  <c r="S163" i="29"/>
  <c r="T163" i="29" s="1"/>
  <c r="AJ191" i="29"/>
  <c r="R190" i="29" s="1"/>
  <c r="Q255" i="29"/>
  <c r="Q264" i="29" s="1"/>
  <c r="S145" i="27"/>
  <c r="S232" i="28"/>
  <c r="Q194" i="29"/>
  <c r="Q267" i="29" s="1"/>
  <c r="Q241" i="27"/>
  <c r="AJ115" i="27"/>
  <c r="Q40" i="29"/>
  <c r="Q35" i="29"/>
  <c r="Q30" i="29"/>
  <c r="S210" i="29"/>
  <c r="S209" i="29"/>
  <c r="S208" i="29"/>
  <c r="S207" i="29"/>
  <c r="AL185" i="29"/>
  <c r="T184" i="29"/>
  <c r="AL182" i="29"/>
  <c r="T182" i="29"/>
  <c r="AL181" i="29"/>
  <c r="T180" i="29"/>
  <c r="AL178" i="29"/>
  <c r="T178" i="29"/>
  <c r="AL177" i="29"/>
  <c r="T176" i="29"/>
  <c r="T174" i="29"/>
  <c r="T173" i="29"/>
  <c r="T161" i="29"/>
  <c r="T160" i="29"/>
  <c r="T153" i="29"/>
  <c r="T152" i="29"/>
  <c r="T185" i="29"/>
  <c r="T183" i="29"/>
  <c r="T181" i="29"/>
  <c r="T179" i="29"/>
  <c r="T177" i="29"/>
  <c r="T175" i="29"/>
  <c r="T162" i="29"/>
  <c r="AL184" i="29"/>
  <c r="AL183" i="29"/>
  <c r="AL180" i="29"/>
  <c r="AL179" i="29"/>
  <c r="AL176" i="29"/>
  <c r="AL175" i="29"/>
  <c r="T164" i="29"/>
  <c r="T157" i="29"/>
  <c r="T156" i="29"/>
  <c r="T154" i="29"/>
  <c r="T127" i="29"/>
  <c r="T109" i="29"/>
  <c r="T108" i="29"/>
  <c r="T101" i="29"/>
  <c r="T100" i="29"/>
  <c r="T159" i="29"/>
  <c r="T129" i="29"/>
  <c r="AL127" i="29"/>
  <c r="T105" i="29"/>
  <c r="T104" i="29"/>
  <c r="T97" i="29"/>
  <c r="T96" i="29"/>
  <c r="AL129" i="29"/>
  <c r="T128" i="29"/>
  <c r="AL126" i="29"/>
  <c r="T98" i="29"/>
  <c r="AL128" i="29"/>
  <c r="T99" i="29"/>
  <c r="T158" i="29"/>
  <c r="T126" i="29"/>
  <c r="T107" i="29"/>
  <c r="T20" i="29"/>
  <c r="T15" i="29"/>
  <c r="T110" i="29" s="1"/>
  <c r="T16" i="29"/>
  <c r="T155" i="29"/>
  <c r="T106" i="29"/>
  <c r="T19" i="29"/>
  <c r="T14" i="29"/>
  <c r="U9" i="29"/>
  <c r="T102" i="29"/>
  <c r="T103" i="29"/>
  <c r="Q41" i="29"/>
  <c r="Q36" i="29"/>
  <c r="Q31" i="29"/>
  <c r="R24" i="29"/>
  <c r="R26" i="29"/>
  <c r="R23" i="29"/>
  <c r="R25" i="29"/>
  <c r="N56" i="29"/>
  <c r="M278" i="29"/>
  <c r="M196" i="29"/>
  <c r="N276" i="29"/>
  <c r="I44" i="30" s="1"/>
  <c r="N79" i="29"/>
  <c r="R255" i="29"/>
  <c r="AK130" i="29"/>
  <c r="AK134" i="29" s="1"/>
  <c r="S61" i="29"/>
  <c r="S270" i="29" s="1"/>
  <c r="N41" i="30" s="1"/>
  <c r="S130" i="29"/>
  <c r="S134" i="29" s="1"/>
  <c r="Q27" i="29"/>
  <c r="Q213" i="29" s="1"/>
  <c r="Q217" i="29" s="1"/>
  <c r="Q219" i="29" s="1"/>
  <c r="Q287" i="29" s="1"/>
  <c r="O51" i="29"/>
  <c r="O54" i="29"/>
  <c r="O72" i="29"/>
  <c r="O274" i="29" s="1"/>
  <c r="J43" i="30" s="1"/>
  <c r="P225" i="29"/>
  <c r="P227" i="29" s="1"/>
  <c r="P49" i="29"/>
  <c r="L285" i="29"/>
  <c r="G48" i="30" s="1"/>
  <c r="M198" i="29"/>
  <c r="S247" i="29"/>
  <c r="S251" i="29" s="1"/>
  <c r="AK186" i="29"/>
  <c r="AK190" i="29" s="1"/>
  <c r="S18" i="29"/>
  <c r="S186" i="29"/>
  <c r="T186" i="29" s="1"/>
  <c r="O55" i="29"/>
  <c r="O77" i="29"/>
  <c r="R243" i="29"/>
  <c r="S235" i="29"/>
  <c r="S239" i="29" s="1"/>
  <c r="S165" i="29"/>
  <c r="S169" i="29" s="1"/>
  <c r="R211" i="29"/>
  <c r="S113" i="29"/>
  <c r="Q43" i="29"/>
  <c r="Q38" i="29"/>
  <c r="Q33" i="29"/>
  <c r="Q32" i="29"/>
  <c r="Q37" i="29"/>
  <c r="Q42" i="29"/>
  <c r="O229" i="29"/>
  <c r="P67" i="29"/>
  <c r="P272" i="29" s="1"/>
  <c r="K42" i="30" s="1"/>
  <c r="P44" i="29"/>
  <c r="P226" i="29"/>
  <c r="P228" i="29" s="1"/>
  <c r="P50" i="29"/>
  <c r="P60" i="28"/>
  <c r="N262" i="28"/>
  <c r="I94" i="30" s="1"/>
  <c r="Q173" i="28"/>
  <c r="Q175" i="28" s="1"/>
  <c r="Q244" i="28" s="1"/>
  <c r="Q220" i="28"/>
  <c r="Q241" i="28" s="1"/>
  <c r="T224" i="28"/>
  <c r="T228" i="28" s="1"/>
  <c r="AL168" i="28"/>
  <c r="AL171" i="28" s="1"/>
  <c r="T18" i="28"/>
  <c r="T168" i="28"/>
  <c r="U168" i="28" s="1"/>
  <c r="AL111" i="28"/>
  <c r="R26" i="28"/>
  <c r="R48" i="28"/>
  <c r="R249" i="28" s="1"/>
  <c r="M88" i="30" s="1"/>
  <c r="R150" i="28"/>
  <c r="S133" i="28"/>
  <c r="S25" i="28"/>
  <c r="S24" i="28"/>
  <c r="S23" i="28"/>
  <c r="T185" i="28"/>
  <c r="T191" i="28" s="1"/>
  <c r="T91" i="28"/>
  <c r="T94" i="28" s="1"/>
  <c r="T109" i="28"/>
  <c r="U109" i="28" s="1"/>
  <c r="S120" i="28"/>
  <c r="Q35" i="28"/>
  <c r="Q37" i="28" s="1"/>
  <c r="Q32" i="28"/>
  <c r="T186" i="28"/>
  <c r="T192" i="28" s="1"/>
  <c r="T42" i="28"/>
  <c r="T247" i="28" s="1"/>
  <c r="O87" i="30" s="1"/>
  <c r="AL112" i="28"/>
  <c r="AM112" i="28" s="1"/>
  <c r="T112" i="28"/>
  <c r="U112" i="28" s="1"/>
  <c r="P255" i="28"/>
  <c r="P177" i="28"/>
  <c r="R201" i="28"/>
  <c r="R204" i="28" s="1"/>
  <c r="R58" i="28"/>
  <c r="R31" i="28"/>
  <c r="R36" i="28" s="1"/>
  <c r="U167" i="28"/>
  <c r="AM165" i="28"/>
  <c r="AM164" i="28"/>
  <c r="AM161" i="28"/>
  <c r="AM160" i="28"/>
  <c r="AM157" i="28"/>
  <c r="AM156" i="28"/>
  <c r="U166" i="28"/>
  <c r="U144" i="28"/>
  <c r="U139" i="28"/>
  <c r="AM167" i="28"/>
  <c r="AM166" i="28"/>
  <c r="U165" i="28"/>
  <c r="AM163" i="28"/>
  <c r="U163" i="28"/>
  <c r="AM162" i="28"/>
  <c r="U161" i="28"/>
  <c r="AM159" i="28"/>
  <c r="U159" i="28"/>
  <c r="AM158" i="28"/>
  <c r="U157" i="28"/>
  <c r="U155" i="28"/>
  <c r="U154" i="28"/>
  <c r="U142" i="28"/>
  <c r="U141" i="28"/>
  <c r="U160" i="28"/>
  <c r="U158" i="28"/>
  <c r="U143" i="28"/>
  <c r="U140" i="28"/>
  <c r="U134" i="28"/>
  <c r="U111" i="28"/>
  <c r="AM110" i="28"/>
  <c r="AM107" i="28"/>
  <c r="U107" i="28"/>
  <c r="AM106" i="28"/>
  <c r="U105" i="28"/>
  <c r="U88" i="28"/>
  <c r="U146" i="28"/>
  <c r="U135" i="28"/>
  <c r="U110" i="28"/>
  <c r="U108" i="28"/>
  <c r="U106" i="28"/>
  <c r="AM104" i="28"/>
  <c r="U86" i="28"/>
  <c r="U85" i="28"/>
  <c r="U164" i="28"/>
  <c r="U162" i="28"/>
  <c r="U156" i="28"/>
  <c r="U137" i="28"/>
  <c r="AM109" i="28"/>
  <c r="AM108" i="28"/>
  <c r="AM105" i="28"/>
  <c r="U87" i="28"/>
  <c r="U84" i="28"/>
  <c r="U138" i="28"/>
  <c r="U89" i="28"/>
  <c r="U83" i="28"/>
  <c r="U78" i="28"/>
  <c r="U77" i="28"/>
  <c r="U145" i="28"/>
  <c r="U136" i="28"/>
  <c r="U104" i="28"/>
  <c r="U82" i="28"/>
  <c r="U79" i="28"/>
  <c r="U20" i="28"/>
  <c r="U90" i="28"/>
  <c r="U81" i="28"/>
  <c r="U19" i="28"/>
  <c r="U16" i="28"/>
  <c r="U14" i="28"/>
  <c r="V9" i="28"/>
  <c r="U15" i="28"/>
  <c r="U80" i="28"/>
  <c r="T212" i="28"/>
  <c r="T216" i="28" s="1"/>
  <c r="T147" i="28"/>
  <c r="U147" i="28" s="1"/>
  <c r="O244" i="28"/>
  <c r="O259" i="28" s="1"/>
  <c r="J92" i="30" s="1"/>
  <c r="O177" i="28"/>
  <c r="O179" i="28" s="1"/>
  <c r="R200" i="28"/>
  <c r="R203" i="28" s="1"/>
  <c r="R205" i="28" s="1"/>
  <c r="R265" i="28" s="1"/>
  <c r="M95" i="30" s="1"/>
  <c r="R30" i="28"/>
  <c r="R53" i="28" s="1"/>
  <c r="R251" i="28" s="1"/>
  <c r="M89" i="30" s="1"/>
  <c r="Q205" i="28"/>
  <c r="Q265" i="28" s="1"/>
  <c r="L95" i="30" s="1"/>
  <c r="P205" i="27"/>
  <c r="P265" i="27" s="1"/>
  <c r="K141" i="30" s="1"/>
  <c r="R220" i="27"/>
  <c r="P35" i="27"/>
  <c r="P37" i="27" s="1"/>
  <c r="P32" i="27"/>
  <c r="R25" i="27"/>
  <c r="R23" i="27"/>
  <c r="R24" i="27"/>
  <c r="R115" i="27"/>
  <c r="Q200" i="27"/>
  <c r="Q203" i="27" s="1"/>
  <c r="Q30" i="27"/>
  <c r="Q53" i="27" s="1"/>
  <c r="Q251" i="27" s="1"/>
  <c r="L135" i="30" s="1"/>
  <c r="S89" i="27"/>
  <c r="T144" i="27"/>
  <c r="T139" i="27"/>
  <c r="T136" i="27"/>
  <c r="AL166" i="27"/>
  <c r="T166" i="27"/>
  <c r="AL165" i="27"/>
  <c r="T165" i="27"/>
  <c r="T161" i="27"/>
  <c r="AL160" i="27"/>
  <c r="T160" i="27"/>
  <c r="AL159" i="27"/>
  <c r="T158" i="27"/>
  <c r="T157" i="27"/>
  <c r="T141" i="27"/>
  <c r="T137" i="27"/>
  <c r="T135" i="27"/>
  <c r="AL164" i="27"/>
  <c r="T163" i="27"/>
  <c r="AL161" i="27"/>
  <c r="T159" i="27"/>
  <c r="AL162" i="27"/>
  <c r="T145" i="27"/>
  <c r="T140" i="27"/>
  <c r="T138" i="27"/>
  <c r="T104" i="27"/>
  <c r="AL157" i="27"/>
  <c r="AL110" i="27"/>
  <c r="T109" i="27"/>
  <c r="AL107" i="27"/>
  <c r="T107" i="27"/>
  <c r="AL106" i="27"/>
  <c r="T105" i="27"/>
  <c r="AL103" i="27"/>
  <c r="AL163" i="27"/>
  <c r="T142" i="27"/>
  <c r="T133" i="27"/>
  <c r="AL109" i="27"/>
  <c r="T86" i="27"/>
  <c r="T85" i="27"/>
  <c r="T78" i="27"/>
  <c r="T77" i="27"/>
  <c r="T156" i="27"/>
  <c r="T143" i="27"/>
  <c r="AL108" i="27"/>
  <c r="T82" i="27"/>
  <c r="T162" i="27"/>
  <c r="T110" i="27"/>
  <c r="T108" i="27"/>
  <c r="T106" i="27"/>
  <c r="T87" i="27"/>
  <c r="T84" i="27"/>
  <c r="T79" i="27"/>
  <c r="T16" i="27"/>
  <c r="AL156" i="27"/>
  <c r="T155" i="27"/>
  <c r="T134" i="27"/>
  <c r="AL105" i="27"/>
  <c r="T103" i="27"/>
  <c r="T81" i="27"/>
  <c r="T154" i="27"/>
  <c r="AL104" i="27"/>
  <c r="T88" i="27"/>
  <c r="T19" i="27"/>
  <c r="T14" i="27"/>
  <c r="U9" i="27"/>
  <c r="T164" i="27"/>
  <c r="T15" i="27"/>
  <c r="AL158" i="27"/>
  <c r="T83" i="27"/>
  <c r="T80" i="27"/>
  <c r="T20" i="27"/>
  <c r="Q26" i="27"/>
  <c r="Q48" i="27"/>
  <c r="Q249" i="27" s="1"/>
  <c r="L134" i="30" s="1"/>
  <c r="S186" i="27"/>
  <c r="S192" i="27" s="1"/>
  <c r="S42" i="27"/>
  <c r="S247" i="27" s="1"/>
  <c r="N133" i="30" s="1"/>
  <c r="AK111" i="27"/>
  <c r="AL111" i="27" s="1"/>
  <c r="S111" i="27"/>
  <c r="T111" i="27" s="1"/>
  <c r="S185" i="27"/>
  <c r="S191" i="27" s="1"/>
  <c r="S193" i="27" s="1"/>
  <c r="S264" i="27" s="1"/>
  <c r="S90" i="27"/>
  <c r="T90" i="27" s="1"/>
  <c r="O255" i="27"/>
  <c r="O177" i="27"/>
  <c r="O179" i="27" s="1"/>
  <c r="Q201" i="27"/>
  <c r="Q204" i="27" s="1"/>
  <c r="Q31" i="27"/>
  <c r="Q36" i="27" s="1"/>
  <c r="N262" i="27"/>
  <c r="I140" i="30" s="1"/>
  <c r="S224" i="27"/>
  <c r="S228" i="27" s="1"/>
  <c r="AK167" i="27"/>
  <c r="AK171" i="27" s="1"/>
  <c r="S18" i="27"/>
  <c r="S167" i="27"/>
  <c r="T167" i="27" s="1"/>
  <c r="P53" i="27"/>
  <c r="P251" i="27" s="1"/>
  <c r="K135" i="30" s="1"/>
  <c r="S212" i="27"/>
  <c r="S216" i="27" s="1"/>
  <c r="S146" i="27"/>
  <c r="T146" i="27" s="1"/>
  <c r="M282" i="29" l="1"/>
  <c r="H46" i="30" s="1"/>
  <c r="H45" i="30"/>
  <c r="O259" i="27"/>
  <c r="J138" i="30" s="1"/>
  <c r="J137" i="30"/>
  <c r="Q60" i="28"/>
  <c r="AK115" i="27"/>
  <c r="P259" i="28"/>
  <c r="K92" i="30" s="1"/>
  <c r="K91" i="30"/>
  <c r="AM168" i="28"/>
  <c r="R192" i="29"/>
  <c r="P229" i="29"/>
  <c r="P288" i="29" s="1"/>
  <c r="K49" i="30" s="1"/>
  <c r="S94" i="27"/>
  <c r="U91" i="28"/>
  <c r="Q58" i="27"/>
  <c r="AL167" i="27"/>
  <c r="AM167" i="27" s="1"/>
  <c r="AL186" i="29"/>
  <c r="AM186" i="29" s="1"/>
  <c r="S115" i="27"/>
  <c r="S150" i="27"/>
  <c r="R232" i="27"/>
  <c r="R241" i="27" s="1"/>
  <c r="T115" i="28"/>
  <c r="T120" i="28" s="1"/>
  <c r="AL115" i="28"/>
  <c r="AL172" i="28" s="1"/>
  <c r="T171" i="28" s="1"/>
  <c r="AL130" i="29"/>
  <c r="AK191" i="29"/>
  <c r="S190" i="29" s="1"/>
  <c r="S255" i="29" s="1"/>
  <c r="O288" i="29"/>
  <c r="J49" i="30" s="1"/>
  <c r="S23" i="29"/>
  <c r="S25" i="29"/>
  <c r="S26" i="29"/>
  <c r="S24" i="29"/>
  <c r="N278" i="29"/>
  <c r="N196" i="29"/>
  <c r="R43" i="29"/>
  <c r="R38" i="29"/>
  <c r="R33" i="29"/>
  <c r="Q225" i="29"/>
  <c r="Q227" i="29" s="1"/>
  <c r="Q49" i="29"/>
  <c r="P54" i="29"/>
  <c r="P51" i="29"/>
  <c r="P72" i="29"/>
  <c r="P274" i="29" s="1"/>
  <c r="K43" i="30" s="1"/>
  <c r="R42" i="29"/>
  <c r="R37" i="29"/>
  <c r="R32" i="29"/>
  <c r="U185" i="29"/>
  <c r="U183" i="29"/>
  <c r="U181" i="29"/>
  <c r="U179" i="29"/>
  <c r="U177" i="29"/>
  <c r="U175" i="29"/>
  <c r="U162" i="29"/>
  <c r="U159" i="29"/>
  <c r="U154" i="29"/>
  <c r="AM184" i="29"/>
  <c r="AM183" i="29"/>
  <c r="AM180" i="29"/>
  <c r="AM179" i="29"/>
  <c r="AM176" i="29"/>
  <c r="AM175" i="29"/>
  <c r="U164" i="29"/>
  <c r="U163" i="29"/>
  <c r="U158" i="29"/>
  <c r="U155" i="29"/>
  <c r="AM182" i="29"/>
  <c r="AM181" i="29"/>
  <c r="U157" i="29"/>
  <c r="AM130" i="29"/>
  <c r="AM129" i="29"/>
  <c r="U128" i="29"/>
  <c r="U110" i="29"/>
  <c r="U107" i="29"/>
  <c r="U102" i="29"/>
  <c r="U99" i="29"/>
  <c r="U186" i="29"/>
  <c r="U182" i="29"/>
  <c r="U178" i="29"/>
  <c r="U174" i="29"/>
  <c r="U173" i="29"/>
  <c r="U161" i="29"/>
  <c r="U156" i="29"/>
  <c r="AM128" i="29"/>
  <c r="U106" i="29"/>
  <c r="U103" i="29"/>
  <c r="U98" i="29"/>
  <c r="AM177" i="29"/>
  <c r="U108" i="29"/>
  <c r="U101" i="29"/>
  <c r="U184" i="29"/>
  <c r="U180" i="29"/>
  <c r="AM178" i="29"/>
  <c r="U176" i="29"/>
  <c r="U160" i="29"/>
  <c r="U127" i="29"/>
  <c r="U105" i="29"/>
  <c r="U104" i="29"/>
  <c r="U153" i="29"/>
  <c r="U19" i="29"/>
  <c r="U14" i="29"/>
  <c r="V9" i="29"/>
  <c r="U96" i="29"/>
  <c r="U129" i="29"/>
  <c r="U20" i="29"/>
  <c r="U15" i="29"/>
  <c r="U111" i="29" s="1"/>
  <c r="U109" i="29"/>
  <c r="U152" i="29"/>
  <c r="U97" i="29"/>
  <c r="U16" i="29"/>
  <c r="AM185" i="29"/>
  <c r="AM127" i="29"/>
  <c r="U100" i="29"/>
  <c r="T130" i="29"/>
  <c r="U130" i="29" s="1"/>
  <c r="T247" i="29"/>
  <c r="T251" i="29" s="1"/>
  <c r="AL187" i="29"/>
  <c r="AM187" i="29" s="1"/>
  <c r="T18" i="29"/>
  <c r="T187" i="29"/>
  <c r="U187" i="29" s="1"/>
  <c r="T113" i="29"/>
  <c r="T165" i="29"/>
  <c r="U165" i="29" s="1"/>
  <c r="Q226" i="29"/>
  <c r="Q228" i="29" s="1"/>
  <c r="Q50" i="29"/>
  <c r="O56" i="29"/>
  <c r="R40" i="29"/>
  <c r="R35" i="29"/>
  <c r="R30" i="29"/>
  <c r="R36" i="29"/>
  <c r="R31" i="29"/>
  <c r="R41" i="29"/>
  <c r="T209" i="29"/>
  <c r="T208" i="29"/>
  <c r="T207" i="29"/>
  <c r="T210" i="29"/>
  <c r="S211" i="29"/>
  <c r="R194" i="29"/>
  <c r="R267" i="29" s="1"/>
  <c r="P55" i="29"/>
  <c r="P77" i="29"/>
  <c r="S243" i="29"/>
  <c r="S139" i="29"/>
  <c r="O276" i="29"/>
  <c r="J44" i="30" s="1"/>
  <c r="O79" i="29"/>
  <c r="M285" i="29"/>
  <c r="H48" i="30" s="1"/>
  <c r="N198" i="29"/>
  <c r="R264" i="29"/>
  <c r="R27" i="29"/>
  <c r="R213" i="29" s="1"/>
  <c r="R217" i="29" s="1"/>
  <c r="R219" i="29" s="1"/>
  <c r="R287" i="29" s="1"/>
  <c r="T235" i="29"/>
  <c r="T239" i="29" s="1"/>
  <c r="T166" i="29"/>
  <c r="U166" i="29" s="1"/>
  <c r="AL131" i="29"/>
  <c r="AM131" i="29" s="1"/>
  <c r="T61" i="29"/>
  <c r="T270" i="29" s="1"/>
  <c r="O41" i="30" s="1"/>
  <c r="T131" i="29"/>
  <c r="U131" i="29" s="1"/>
  <c r="Q67" i="29"/>
  <c r="Q272" i="29" s="1"/>
  <c r="L42" i="30" s="1"/>
  <c r="Q44" i="29"/>
  <c r="O262" i="28"/>
  <c r="J94" i="30" s="1"/>
  <c r="P179" i="28"/>
  <c r="S26" i="28"/>
  <c r="S48" i="28"/>
  <c r="S249" i="28" s="1"/>
  <c r="N88" i="30" s="1"/>
  <c r="R173" i="28"/>
  <c r="R175" i="28" s="1"/>
  <c r="R244" i="28" s="1"/>
  <c r="R220" i="28"/>
  <c r="R241" i="28" s="1"/>
  <c r="AM111" i="28"/>
  <c r="S200" i="28"/>
  <c r="S203" i="28" s="1"/>
  <c r="S30" i="28"/>
  <c r="S53" i="28" s="1"/>
  <c r="S251" i="28" s="1"/>
  <c r="N89" i="30" s="1"/>
  <c r="AN167" i="28"/>
  <c r="V167" i="28"/>
  <c r="AN166" i="28"/>
  <c r="V168" i="28"/>
  <c r="V166" i="28"/>
  <c r="V165" i="28"/>
  <c r="AN163" i="28"/>
  <c r="V163" i="28"/>
  <c r="AN162" i="28"/>
  <c r="V161" i="28"/>
  <c r="AN159" i="28"/>
  <c r="V159" i="28"/>
  <c r="AN158" i="28"/>
  <c r="V157" i="28"/>
  <c r="V155" i="28"/>
  <c r="V154" i="28"/>
  <c r="V142" i="28"/>
  <c r="V141" i="28"/>
  <c r="V164" i="28"/>
  <c r="V162" i="28"/>
  <c r="V160" i="28"/>
  <c r="V158" i="28"/>
  <c r="V156" i="28"/>
  <c r="V143" i="28"/>
  <c r="V140" i="28"/>
  <c r="AN164" i="28"/>
  <c r="AN161" i="28"/>
  <c r="V146" i="28"/>
  <c r="V135" i="28"/>
  <c r="V112" i="28"/>
  <c r="V110" i="28"/>
  <c r="V108" i="28"/>
  <c r="V106" i="28"/>
  <c r="AN165" i="28"/>
  <c r="AN160" i="28"/>
  <c r="V144" i="28"/>
  <c r="V139" i="28"/>
  <c r="V137" i="28"/>
  <c r="AN112" i="28"/>
  <c r="AN109" i="28"/>
  <c r="AN108" i="28"/>
  <c r="AN105" i="28"/>
  <c r="V87" i="28"/>
  <c r="V84" i="28"/>
  <c r="AN168" i="28"/>
  <c r="AN156" i="28"/>
  <c r="V145" i="28"/>
  <c r="V138" i="28"/>
  <c r="V136" i="28"/>
  <c r="V90" i="28"/>
  <c r="V89" i="28"/>
  <c r="V82" i="28"/>
  <c r="V81" i="28"/>
  <c r="V147" i="28"/>
  <c r="V134" i="28"/>
  <c r="AN110" i="28"/>
  <c r="V109" i="28"/>
  <c r="V105" i="28"/>
  <c r="V79" i="28"/>
  <c r="V16" i="28"/>
  <c r="AN157" i="28"/>
  <c r="AN107" i="28"/>
  <c r="AN106" i="28"/>
  <c r="V88" i="28"/>
  <c r="V20" i="28"/>
  <c r="AN111" i="28"/>
  <c r="V91" i="28"/>
  <c r="V86" i="28"/>
  <c r="V85" i="28"/>
  <c r="V80" i="28"/>
  <c r="V19" i="28"/>
  <c r="V15" i="28"/>
  <c r="V83" i="28"/>
  <c r="V107" i="28"/>
  <c r="V78" i="28"/>
  <c r="V77" i="28"/>
  <c r="V14" i="28"/>
  <c r="V111" i="28"/>
  <c r="U186" i="28"/>
  <c r="U192" i="28" s="1"/>
  <c r="AM113" i="28"/>
  <c r="AN113" i="28" s="1"/>
  <c r="U42" i="28"/>
  <c r="U247" i="28" s="1"/>
  <c r="P87" i="30" s="1"/>
  <c r="U113" i="28"/>
  <c r="U115" i="28" s="1"/>
  <c r="AM169" i="28"/>
  <c r="AN169" i="28" s="1"/>
  <c r="U224" i="28"/>
  <c r="U228" i="28" s="1"/>
  <c r="U18" i="28"/>
  <c r="U169" i="28"/>
  <c r="V169" i="28" s="1"/>
  <c r="R253" i="28"/>
  <c r="M90" i="30" s="1"/>
  <c r="R60" i="28"/>
  <c r="S201" i="28"/>
  <c r="S204" i="28" s="1"/>
  <c r="S31" i="28"/>
  <c r="S36" i="28" s="1"/>
  <c r="T25" i="28"/>
  <c r="T24" i="28"/>
  <c r="T23" i="28"/>
  <c r="R35" i="28"/>
  <c r="R37" i="28" s="1"/>
  <c r="R32" i="28"/>
  <c r="U185" i="28"/>
  <c r="U191" i="28" s="1"/>
  <c r="U92" i="28"/>
  <c r="U94" i="28" s="1"/>
  <c r="U212" i="28"/>
  <c r="U216" i="28" s="1"/>
  <c r="U148" i="28"/>
  <c r="V148" i="28" s="1"/>
  <c r="Q255" i="28"/>
  <c r="Q177" i="28"/>
  <c r="T193" i="28"/>
  <c r="T264" i="28" s="1"/>
  <c r="S150" i="28"/>
  <c r="T133" i="28"/>
  <c r="O262" i="27"/>
  <c r="J140" i="30" s="1"/>
  <c r="S220" i="27"/>
  <c r="T224" i="27"/>
  <c r="T228" i="27" s="1"/>
  <c r="T18" i="27"/>
  <c r="AL168" i="27"/>
  <c r="T168" i="27"/>
  <c r="U168" i="27" s="1"/>
  <c r="T185" i="27"/>
  <c r="T191" i="27" s="1"/>
  <c r="T91" i="27"/>
  <c r="U91" i="27" s="1"/>
  <c r="T212" i="27"/>
  <c r="T216" i="27" s="1"/>
  <c r="T147" i="27"/>
  <c r="U147" i="27" s="1"/>
  <c r="T186" i="27"/>
  <c r="T192" i="27" s="1"/>
  <c r="AL112" i="27"/>
  <c r="AM112" i="27" s="1"/>
  <c r="T42" i="27"/>
  <c r="T247" i="27" s="1"/>
  <c r="O133" i="30" s="1"/>
  <c r="T112" i="27"/>
  <c r="U112" i="27" s="1"/>
  <c r="P60" i="27"/>
  <c r="R26" i="27"/>
  <c r="R48" i="27"/>
  <c r="R249" i="27" s="1"/>
  <c r="M134" i="30" s="1"/>
  <c r="Q253" i="27"/>
  <c r="L136" i="30" s="1"/>
  <c r="Q60" i="27"/>
  <c r="AK172" i="27"/>
  <c r="S171" i="27" s="1"/>
  <c r="T89" i="27"/>
  <c r="Q32" i="27"/>
  <c r="Q35" i="27"/>
  <c r="Q37" i="27" s="1"/>
  <c r="R201" i="27"/>
  <c r="R204" i="27" s="1"/>
  <c r="R31" i="27"/>
  <c r="R36" i="27" s="1"/>
  <c r="R120" i="27"/>
  <c r="R175" i="27" s="1"/>
  <c r="R244" i="27" s="1"/>
  <c r="S25" i="27"/>
  <c r="S24" i="27"/>
  <c r="S23" i="27"/>
  <c r="AL171" i="27"/>
  <c r="R200" i="27"/>
  <c r="R203" i="27" s="1"/>
  <c r="R30" i="27"/>
  <c r="U167" i="27"/>
  <c r="AM166" i="27"/>
  <c r="U165" i="27"/>
  <c r="AM163" i="27"/>
  <c r="U163" i="27"/>
  <c r="AM162" i="27"/>
  <c r="U161" i="27"/>
  <c r="AM159" i="27"/>
  <c r="U159" i="27"/>
  <c r="AM158" i="27"/>
  <c r="U157" i="27"/>
  <c r="U155" i="27"/>
  <c r="U154" i="27"/>
  <c r="U142" i="27"/>
  <c r="U141" i="27"/>
  <c r="U134" i="27"/>
  <c r="AM164" i="27"/>
  <c r="AM161" i="27"/>
  <c r="U145" i="27"/>
  <c r="U144" i="27"/>
  <c r="U143" i="27"/>
  <c r="AM168" i="27"/>
  <c r="U164" i="27"/>
  <c r="U162" i="27"/>
  <c r="AM157" i="27"/>
  <c r="AM165" i="27"/>
  <c r="U158" i="27"/>
  <c r="AM111" i="27"/>
  <c r="U111" i="27"/>
  <c r="AM110" i="27"/>
  <c r="U109" i="27"/>
  <c r="AM107" i="27"/>
  <c r="U107" i="27"/>
  <c r="AM106" i="27"/>
  <c r="U105" i="27"/>
  <c r="AM156" i="27"/>
  <c r="U156" i="27"/>
  <c r="U146" i="27"/>
  <c r="U139" i="27"/>
  <c r="U136" i="27"/>
  <c r="U135" i="27"/>
  <c r="U133" i="27"/>
  <c r="U110" i="27"/>
  <c r="U108" i="27"/>
  <c r="U106" i="27"/>
  <c r="AM104" i="27"/>
  <c r="U160" i="27"/>
  <c r="U104" i="27"/>
  <c r="U87" i="27"/>
  <c r="U84" i="27"/>
  <c r="U79" i="27"/>
  <c r="U16" i="27"/>
  <c r="U137" i="27"/>
  <c r="U88" i="27"/>
  <c r="U80" i="27"/>
  <c r="U140" i="27"/>
  <c r="AM108" i="27"/>
  <c r="AM105" i="27"/>
  <c r="U90" i="27"/>
  <c r="U89" i="27"/>
  <c r="U82" i="27"/>
  <c r="U81" i="27"/>
  <c r="U20" i="27"/>
  <c r="U15" i="27"/>
  <c r="U166" i="27"/>
  <c r="AM160" i="27"/>
  <c r="U83" i="27"/>
  <c r="U138" i="27"/>
  <c r="AM109" i="27"/>
  <c r="U77" i="27"/>
  <c r="U85" i="27"/>
  <c r="U14" i="27"/>
  <c r="V9" i="27"/>
  <c r="U78" i="27"/>
  <c r="U86" i="27"/>
  <c r="U19" i="27"/>
  <c r="T115" i="27"/>
  <c r="Q205" i="27"/>
  <c r="Q265" i="27" s="1"/>
  <c r="L141" i="30" s="1"/>
  <c r="N282" i="29" l="1"/>
  <c r="I46" i="30" s="1"/>
  <c r="I45" i="30"/>
  <c r="Q259" i="28"/>
  <c r="L92" i="30" s="1"/>
  <c r="L91" i="30"/>
  <c r="AL115" i="27"/>
  <c r="T169" i="29"/>
  <c r="S120" i="27"/>
  <c r="R205" i="27"/>
  <c r="R265" i="27" s="1"/>
  <c r="M141" i="30" s="1"/>
  <c r="T94" i="27"/>
  <c r="T150" i="27"/>
  <c r="T232" i="28"/>
  <c r="AM115" i="28"/>
  <c r="AL172" i="27"/>
  <c r="T171" i="27" s="1"/>
  <c r="V92" i="28"/>
  <c r="S264" i="29"/>
  <c r="S232" i="27"/>
  <c r="S241" i="27" s="1"/>
  <c r="T211" i="29"/>
  <c r="R226" i="29"/>
  <c r="R228" i="29" s="1"/>
  <c r="R50" i="29"/>
  <c r="Q55" i="29"/>
  <c r="Q77" i="29"/>
  <c r="AL134" i="29"/>
  <c r="T26" i="29"/>
  <c r="T24" i="29"/>
  <c r="T23" i="29"/>
  <c r="T25" i="29"/>
  <c r="AM132" i="29"/>
  <c r="AM134" i="29" s="1"/>
  <c r="U61" i="29"/>
  <c r="U270" i="29" s="1"/>
  <c r="P41" i="30" s="1"/>
  <c r="U132" i="29"/>
  <c r="U134" i="29" s="1"/>
  <c r="U113" i="29"/>
  <c r="P56" i="29"/>
  <c r="S42" i="29"/>
  <c r="S37" i="29"/>
  <c r="S32" i="29"/>
  <c r="O278" i="29"/>
  <c r="O196" i="29"/>
  <c r="O198" i="29" s="1"/>
  <c r="AN187" i="29"/>
  <c r="AN184" i="29"/>
  <c r="AN183" i="29"/>
  <c r="AN180" i="29"/>
  <c r="AN179" i="29"/>
  <c r="AN176" i="29"/>
  <c r="AN175" i="29"/>
  <c r="V165" i="29"/>
  <c r="V164" i="29"/>
  <c r="V157" i="29"/>
  <c r="V156" i="29"/>
  <c r="V166" i="29"/>
  <c r="V163" i="29"/>
  <c r="AN186" i="29"/>
  <c r="V186" i="29"/>
  <c r="AN185" i="29"/>
  <c r="V184" i="29"/>
  <c r="AN182" i="29"/>
  <c r="V182" i="29"/>
  <c r="AN181" i="29"/>
  <c r="V180" i="29"/>
  <c r="AN178" i="29"/>
  <c r="V178" i="29"/>
  <c r="AN177" i="29"/>
  <c r="V176" i="29"/>
  <c r="V174" i="29"/>
  <c r="V173" i="29"/>
  <c r="V161" i="29"/>
  <c r="V160" i="29"/>
  <c r="V153" i="29"/>
  <c r="V152" i="29"/>
  <c r="V187" i="29"/>
  <c r="V185" i="29"/>
  <c r="V179" i="29"/>
  <c r="V177" i="29"/>
  <c r="V162" i="29"/>
  <c r="V155" i="29"/>
  <c r="V131" i="29"/>
  <c r="V129" i="29"/>
  <c r="V105" i="29"/>
  <c r="V104" i="29"/>
  <c r="V97" i="29"/>
  <c r="V96" i="29"/>
  <c r="V183" i="29"/>
  <c r="V181" i="29"/>
  <c r="V175" i="29"/>
  <c r="V158" i="29"/>
  <c r="V109" i="29"/>
  <c r="V108" i="29"/>
  <c r="V101" i="29"/>
  <c r="V100" i="29"/>
  <c r="AN131" i="29"/>
  <c r="AN128" i="29"/>
  <c r="V110" i="29"/>
  <c r="V99" i="29"/>
  <c r="V130" i="29"/>
  <c r="V106" i="29"/>
  <c r="V103" i="29"/>
  <c r="AN130" i="29"/>
  <c r="V111" i="29"/>
  <c r="V154" i="29"/>
  <c r="V132" i="29"/>
  <c r="V128" i="29"/>
  <c r="V98" i="29"/>
  <c r="V20" i="29"/>
  <c r="V159" i="29"/>
  <c r="V14" i="29"/>
  <c r="V102" i="29"/>
  <c r="V16" i="29"/>
  <c r="AN129" i="29"/>
  <c r="V15" i="29"/>
  <c r="V112" i="29" s="1"/>
  <c r="V107" i="29"/>
  <c r="V19" i="29"/>
  <c r="S41" i="29"/>
  <c r="S36" i="29"/>
  <c r="S31" i="29"/>
  <c r="S35" i="29"/>
  <c r="S30" i="29"/>
  <c r="S40" i="29"/>
  <c r="T134" i="29"/>
  <c r="P276" i="29"/>
  <c r="K44" i="30" s="1"/>
  <c r="P79" i="29"/>
  <c r="AL190" i="29"/>
  <c r="R67" i="29"/>
  <c r="R272" i="29" s="1"/>
  <c r="M42" i="30" s="1"/>
  <c r="R44" i="29"/>
  <c r="U247" i="29"/>
  <c r="U251" i="29" s="1"/>
  <c r="AM188" i="29"/>
  <c r="AN188" i="29" s="1"/>
  <c r="U18" i="29"/>
  <c r="U188" i="29"/>
  <c r="V188" i="29" s="1"/>
  <c r="U210" i="29"/>
  <c r="U209" i="29"/>
  <c r="U208" i="29"/>
  <c r="U207" i="29"/>
  <c r="Q54" i="29"/>
  <c r="Q51" i="29"/>
  <c r="Q72" i="29"/>
  <c r="Q274" i="29" s="1"/>
  <c r="L43" i="30" s="1"/>
  <c r="S38" i="29"/>
  <c r="S33" i="29"/>
  <c r="S43" i="29"/>
  <c r="S27" i="29"/>
  <c r="S213" i="29" s="1"/>
  <c r="S217" i="29" s="1"/>
  <c r="S219" i="29" s="1"/>
  <c r="S287" i="29" s="1"/>
  <c r="S192" i="29"/>
  <c r="S194" i="29" s="1"/>
  <c r="S267" i="29" s="1"/>
  <c r="N285" i="29"/>
  <c r="I48" i="30" s="1"/>
  <c r="R225" i="29"/>
  <c r="R227" i="29" s="1"/>
  <c r="R229" i="29" s="1"/>
  <c r="R288" i="29" s="1"/>
  <c r="M49" i="30" s="1"/>
  <c r="R49" i="29"/>
  <c r="T243" i="29"/>
  <c r="U235" i="29"/>
  <c r="U239" i="29" s="1"/>
  <c r="U167" i="29"/>
  <c r="V167" i="29" s="1"/>
  <c r="Q229" i="29"/>
  <c r="Q288" i="29" s="1"/>
  <c r="L49" i="30" s="1"/>
  <c r="U120" i="28"/>
  <c r="V185" i="28"/>
  <c r="V93" i="28"/>
  <c r="V94" i="28" s="1"/>
  <c r="T26" i="28"/>
  <c r="T48" i="28"/>
  <c r="T249" i="28" s="1"/>
  <c r="O88" i="30" s="1"/>
  <c r="S58" i="28"/>
  <c r="AM171" i="28"/>
  <c r="V212" i="28"/>
  <c r="V149" i="28"/>
  <c r="V113" i="28"/>
  <c r="S35" i="28"/>
  <c r="S37" i="28" s="1"/>
  <c r="S32" i="28"/>
  <c r="T150" i="28"/>
  <c r="U133" i="28"/>
  <c r="U193" i="28"/>
  <c r="U264" i="28" s="1"/>
  <c r="T200" i="28"/>
  <c r="T203" i="28" s="1"/>
  <c r="T30" i="28"/>
  <c r="T53" i="28"/>
  <c r="T251" i="28" s="1"/>
  <c r="O89" i="30" s="1"/>
  <c r="U24" i="28"/>
  <c r="U23" i="28"/>
  <c r="U25" i="28"/>
  <c r="S205" i="28"/>
  <c r="S265" i="28" s="1"/>
  <c r="N95" i="30" s="1"/>
  <c r="P262" i="28"/>
  <c r="K94" i="30" s="1"/>
  <c r="Q179" i="28"/>
  <c r="V186" i="28"/>
  <c r="V42" i="28"/>
  <c r="V247" i="28" s="1"/>
  <c r="Q87" i="30" s="1"/>
  <c r="AN114" i="28"/>
  <c r="AN115" i="28" s="1"/>
  <c r="V114" i="28"/>
  <c r="S173" i="28"/>
  <c r="S175" i="28" s="1"/>
  <c r="S244" i="28" s="1"/>
  <c r="S220" i="28"/>
  <c r="S241" i="28" s="1"/>
  <c r="T201" i="28"/>
  <c r="T204" i="28" s="1"/>
  <c r="T31" i="28"/>
  <c r="T36" i="28" s="1"/>
  <c r="R255" i="28"/>
  <c r="R177" i="28"/>
  <c r="V224" i="28"/>
  <c r="AN170" i="28"/>
  <c r="AN171" i="28" s="1"/>
  <c r="V18" i="28"/>
  <c r="V170" i="28"/>
  <c r="R58" i="27"/>
  <c r="R253" i="27" s="1"/>
  <c r="M136" i="30" s="1"/>
  <c r="T220" i="27"/>
  <c r="T120" i="27"/>
  <c r="U212" i="27"/>
  <c r="U216" i="27" s="1"/>
  <c r="U148" i="27"/>
  <c r="U150" i="27" s="1"/>
  <c r="Q255" i="27"/>
  <c r="Q177" i="27"/>
  <c r="S201" i="27"/>
  <c r="S204" i="27" s="1"/>
  <c r="S31" i="27"/>
  <c r="S36" i="27" s="1"/>
  <c r="P177" i="27"/>
  <c r="P179" i="27" s="1"/>
  <c r="P255" i="27"/>
  <c r="T193" i="27"/>
  <c r="T264" i="27" s="1"/>
  <c r="S200" i="27"/>
  <c r="S203" i="27" s="1"/>
  <c r="S30" i="27"/>
  <c r="S53" i="27" s="1"/>
  <c r="S251" i="27" s="1"/>
  <c r="N135" i="30" s="1"/>
  <c r="T173" i="27"/>
  <c r="U185" i="27"/>
  <c r="U191" i="27" s="1"/>
  <c r="U92" i="27"/>
  <c r="U186" i="27"/>
  <c r="U192" i="27" s="1"/>
  <c r="AM113" i="27"/>
  <c r="AM115" i="27" s="1"/>
  <c r="U42" i="27"/>
  <c r="U247" i="27" s="1"/>
  <c r="P133" i="30" s="1"/>
  <c r="U113" i="27"/>
  <c r="U115" i="27" s="1"/>
  <c r="S173" i="27"/>
  <c r="S175" i="27" s="1"/>
  <c r="S244" i="27" s="1"/>
  <c r="V168" i="27"/>
  <c r="V166" i="27"/>
  <c r="V164" i="27"/>
  <c r="V162" i="27"/>
  <c r="V160" i="27"/>
  <c r="V158" i="27"/>
  <c r="V156" i="27"/>
  <c r="V148" i="27"/>
  <c r="V143" i="27"/>
  <c r="V140" i="27"/>
  <c r="V135" i="27"/>
  <c r="AN168" i="27"/>
  <c r="V167" i="27"/>
  <c r="V163" i="27"/>
  <c r="V159" i="27"/>
  <c r="AN157" i="27"/>
  <c r="V155" i="27"/>
  <c r="V154" i="27"/>
  <c r="V146" i="27"/>
  <c r="V136" i="27"/>
  <c r="AN167" i="27"/>
  <c r="AN158" i="27"/>
  <c r="AN166" i="27"/>
  <c r="AN164" i="27"/>
  <c r="AN156" i="27"/>
  <c r="V139" i="27"/>
  <c r="V133" i="27"/>
  <c r="V112" i="27"/>
  <c r="V110" i="27"/>
  <c r="V108" i="27"/>
  <c r="V106" i="27"/>
  <c r="AN163" i="27"/>
  <c r="AN160" i="27"/>
  <c r="V142" i="27"/>
  <c r="V137" i="27"/>
  <c r="V134" i="27"/>
  <c r="AN112" i="27"/>
  <c r="AN109" i="27"/>
  <c r="AN108" i="27"/>
  <c r="AN105" i="27"/>
  <c r="V165" i="27"/>
  <c r="V161" i="27"/>
  <c r="V144" i="27"/>
  <c r="V111" i="27"/>
  <c r="AN107" i="27"/>
  <c r="V107" i="27"/>
  <c r="AN106" i="27"/>
  <c r="V90" i="27"/>
  <c r="V89" i="27"/>
  <c r="V82" i="27"/>
  <c r="V81" i="27"/>
  <c r="V20" i="27"/>
  <c r="V15" i="27"/>
  <c r="AN161" i="27"/>
  <c r="AN159" i="27"/>
  <c r="AN111" i="27"/>
  <c r="V105" i="27"/>
  <c r="V86" i="27"/>
  <c r="V78" i="27"/>
  <c r="V77" i="27"/>
  <c r="V147" i="27"/>
  <c r="V91" i="27"/>
  <c r="V88" i="27"/>
  <c r="V83" i="27"/>
  <c r="V80" i="27"/>
  <c r="V19" i="27"/>
  <c r="V14" i="27"/>
  <c r="V157" i="27"/>
  <c r="V141" i="27"/>
  <c r="V138" i="27"/>
  <c r="V113" i="27"/>
  <c r="AN110" i="27"/>
  <c r="V109" i="27"/>
  <c r="V85" i="27"/>
  <c r="AN165" i="27"/>
  <c r="V145" i="27"/>
  <c r="V92" i="27"/>
  <c r="V16" i="27"/>
  <c r="V87" i="27"/>
  <c r="AN162" i="27"/>
  <c r="V79" i="27"/>
  <c r="V84" i="27"/>
  <c r="R35" i="27"/>
  <c r="R37" i="27" s="1"/>
  <c r="R32" i="27"/>
  <c r="T24" i="27"/>
  <c r="T23" i="27"/>
  <c r="T25" i="27"/>
  <c r="T232" i="27"/>
  <c r="U94" i="27"/>
  <c r="U224" i="27"/>
  <c r="U228" i="27" s="1"/>
  <c r="AM169" i="27"/>
  <c r="AN169" i="27" s="1"/>
  <c r="U18" i="27"/>
  <c r="U169" i="27"/>
  <c r="V169" i="27" s="1"/>
  <c r="R53" i="27"/>
  <c r="R251" i="27" s="1"/>
  <c r="M135" i="30" s="1"/>
  <c r="S26" i="27"/>
  <c r="S48" i="27"/>
  <c r="S249" i="27" s="1"/>
  <c r="N134" i="30" s="1"/>
  <c r="T241" i="27" l="1"/>
  <c r="Q259" i="27"/>
  <c r="L138" i="30" s="1"/>
  <c r="L137" i="30"/>
  <c r="O282" i="29"/>
  <c r="J46" i="30" s="1"/>
  <c r="J45" i="30"/>
  <c r="P259" i="27"/>
  <c r="K138" i="30" s="1"/>
  <c r="K137" i="30"/>
  <c r="R259" i="28"/>
  <c r="M92" i="30" s="1"/>
  <c r="M91" i="30"/>
  <c r="AN132" i="29"/>
  <c r="AM172" i="28"/>
  <c r="U171" i="28" s="1"/>
  <c r="U232" i="28" s="1"/>
  <c r="S205" i="27"/>
  <c r="S265" i="27" s="1"/>
  <c r="N141" i="30" s="1"/>
  <c r="T175" i="27"/>
  <c r="T244" i="27" s="1"/>
  <c r="AN172" i="28"/>
  <c r="V171" i="28" s="1"/>
  <c r="V115" i="28"/>
  <c r="V120" i="28" s="1"/>
  <c r="AM171" i="27"/>
  <c r="AM172" i="27" s="1"/>
  <c r="U171" i="27" s="1"/>
  <c r="U211" i="29"/>
  <c r="U169" i="29"/>
  <c r="Q56" i="29"/>
  <c r="O285" i="29"/>
  <c r="J48" i="30" s="1"/>
  <c r="V61" i="29"/>
  <c r="V270" i="29" s="1"/>
  <c r="Q41" i="30" s="1"/>
  <c r="AN133" i="29"/>
  <c r="V133" i="29"/>
  <c r="V134" i="29" s="1"/>
  <c r="T40" i="29"/>
  <c r="T35" i="29"/>
  <c r="T30" i="29"/>
  <c r="U25" i="29"/>
  <c r="U23" i="29"/>
  <c r="U26" i="29"/>
  <c r="U24" i="29"/>
  <c r="S225" i="29"/>
  <c r="S227" i="29" s="1"/>
  <c r="S49" i="29"/>
  <c r="AM190" i="29"/>
  <c r="V210" i="29"/>
  <c r="W210" i="29" s="1"/>
  <c r="V209" i="29"/>
  <c r="W209" i="29" s="1"/>
  <c r="V208" i="29"/>
  <c r="W208" i="29" s="1"/>
  <c r="V207" i="29"/>
  <c r="U243" i="29"/>
  <c r="U139" i="29"/>
  <c r="T37" i="29"/>
  <c r="T32" i="29"/>
  <c r="T42" i="29"/>
  <c r="T33" i="29"/>
  <c r="T43" i="29"/>
  <c r="T38" i="29"/>
  <c r="V235" i="29"/>
  <c r="V168" i="29"/>
  <c r="V169" i="29" s="1"/>
  <c r="R55" i="29"/>
  <c r="R77" i="29"/>
  <c r="S226" i="29"/>
  <c r="S228" i="29" s="1"/>
  <c r="S50" i="29"/>
  <c r="V247" i="29"/>
  <c r="AN189" i="29"/>
  <c r="AN190" i="29" s="1"/>
  <c r="V18" i="29"/>
  <c r="V189" i="29"/>
  <c r="AN134" i="29"/>
  <c r="T27" i="29"/>
  <c r="T213" i="29" s="1"/>
  <c r="T217" i="29" s="1"/>
  <c r="T219" i="29" s="1"/>
  <c r="T287" i="29" s="1"/>
  <c r="AL191" i="29"/>
  <c r="T190" i="29" s="1"/>
  <c r="T192" i="29" s="1"/>
  <c r="R51" i="29"/>
  <c r="R54" i="29"/>
  <c r="R72" i="29"/>
  <c r="R274" i="29" s="1"/>
  <c r="M43" i="30" s="1"/>
  <c r="V113" i="29"/>
  <c r="T139" i="29"/>
  <c r="P278" i="29"/>
  <c r="P196" i="29"/>
  <c r="P198" i="29" s="1"/>
  <c r="S44" i="29"/>
  <c r="S67" i="29"/>
  <c r="S272" i="29" s="1"/>
  <c r="N42" i="30" s="1"/>
  <c r="AM191" i="29"/>
  <c r="U190" i="29" s="1"/>
  <c r="U255" i="29" s="1"/>
  <c r="T41" i="29"/>
  <c r="T36" i="29"/>
  <c r="T31" i="29"/>
  <c r="Q276" i="29"/>
  <c r="L44" i="30" s="1"/>
  <c r="Q79" i="29"/>
  <c r="V192" i="28"/>
  <c r="W192" i="28" s="1"/>
  <c r="W186" i="28"/>
  <c r="V191" i="28"/>
  <c r="W185" i="28"/>
  <c r="Q262" i="28"/>
  <c r="L94" i="30" s="1"/>
  <c r="R179" i="28"/>
  <c r="U150" i="28"/>
  <c r="V133" i="28"/>
  <c r="V150" i="28" s="1"/>
  <c r="V173" i="28" s="1"/>
  <c r="U200" i="28"/>
  <c r="U203" i="28" s="1"/>
  <c r="U30" i="28"/>
  <c r="U53" i="28" s="1"/>
  <c r="U251" i="28" s="1"/>
  <c r="P89" i="30" s="1"/>
  <c r="V23" i="28"/>
  <c r="V25" i="28"/>
  <c r="V24" i="28"/>
  <c r="U201" i="28"/>
  <c r="U204" i="28" s="1"/>
  <c r="U31" i="28"/>
  <c r="U36" i="28" s="1"/>
  <c r="T32" i="28"/>
  <c r="T35" i="28"/>
  <c r="T37" i="28" s="1"/>
  <c r="T173" i="28"/>
  <c r="T175" i="28" s="1"/>
  <c r="T244" i="28" s="1"/>
  <c r="T220" i="28"/>
  <c r="T241" i="28" s="1"/>
  <c r="V216" i="28"/>
  <c r="W212" i="28"/>
  <c r="V228" i="28"/>
  <c r="W224" i="28"/>
  <c r="S253" i="28"/>
  <c r="N90" i="30" s="1"/>
  <c r="S60" i="28"/>
  <c r="T58" i="28"/>
  <c r="U26" i="28"/>
  <c r="U48" i="28"/>
  <c r="U249" i="28" s="1"/>
  <c r="P88" i="30" s="1"/>
  <c r="T205" i="28"/>
  <c r="T265" i="28" s="1"/>
  <c r="O95" i="30" s="1"/>
  <c r="U23" i="27"/>
  <c r="U25" i="27"/>
  <c r="U24" i="27"/>
  <c r="T201" i="27"/>
  <c r="T204" i="27" s="1"/>
  <c r="T31" i="27"/>
  <c r="T36" i="27" s="1"/>
  <c r="V224" i="27"/>
  <c r="AN170" i="27"/>
  <c r="AN171" i="27" s="1"/>
  <c r="V18" i="27"/>
  <c r="V170" i="27"/>
  <c r="AN113" i="27"/>
  <c r="R60" i="27"/>
  <c r="T26" i="27"/>
  <c r="T48" i="27"/>
  <c r="T249" i="27" s="1"/>
  <c r="O134" i="30" s="1"/>
  <c r="AN114" i="27"/>
  <c r="V186" i="27"/>
  <c r="V42" i="27"/>
  <c r="V247" i="27" s="1"/>
  <c r="Q133" i="30" s="1"/>
  <c r="V114" i="27"/>
  <c r="V115" i="27" s="1"/>
  <c r="V212" i="27"/>
  <c r="V149" i="27"/>
  <c r="S32" i="27"/>
  <c r="S35" i="27"/>
  <c r="S37" i="27" s="1"/>
  <c r="P262" i="27"/>
  <c r="K140" i="30" s="1"/>
  <c r="Q179" i="27"/>
  <c r="V185" i="27"/>
  <c r="V93" i="27"/>
  <c r="V94" i="27" s="1"/>
  <c r="U220" i="27"/>
  <c r="U120" i="27"/>
  <c r="T200" i="27"/>
  <c r="T203" i="27" s="1"/>
  <c r="T205" i="27" s="1"/>
  <c r="T265" i="27" s="1"/>
  <c r="O141" i="30" s="1"/>
  <c r="T30" i="27"/>
  <c r="T53" i="27" s="1"/>
  <c r="T251" i="27" s="1"/>
  <c r="O135" i="30" s="1"/>
  <c r="V150" i="27"/>
  <c r="U193" i="27"/>
  <c r="U264" i="27" s="1"/>
  <c r="S58" i="27"/>
  <c r="P282" i="29" l="1"/>
  <c r="K46" i="30" s="1"/>
  <c r="K45" i="30"/>
  <c r="V232" i="28"/>
  <c r="U264" i="29"/>
  <c r="V175" i="28"/>
  <c r="V244" i="28" s="1"/>
  <c r="U27" i="29"/>
  <c r="U213" i="29" s="1"/>
  <c r="U217" i="29" s="1"/>
  <c r="U219" i="29" s="1"/>
  <c r="U287" i="29" s="1"/>
  <c r="U173" i="27"/>
  <c r="U175" i="27" s="1"/>
  <c r="U244" i="27" s="1"/>
  <c r="U232" i="27"/>
  <c r="U241" i="27" s="1"/>
  <c r="AN115" i="27"/>
  <c r="AN172" i="27" s="1"/>
  <c r="V171" i="27" s="1"/>
  <c r="U192" i="29"/>
  <c r="U194" i="29" s="1"/>
  <c r="U267" i="29" s="1"/>
  <c r="S229" i="29"/>
  <c r="S288" i="29" s="1"/>
  <c r="N49" i="30" s="1"/>
  <c r="P285" i="29"/>
  <c r="K48" i="30" s="1"/>
  <c r="Q278" i="29"/>
  <c r="Q196" i="29"/>
  <c r="Q198" i="29" s="1"/>
  <c r="V243" i="29"/>
  <c r="V139" i="29"/>
  <c r="R56" i="29"/>
  <c r="S55" i="29"/>
  <c r="S77" i="29"/>
  <c r="U42" i="29"/>
  <c r="U37" i="29"/>
  <c r="U32" i="29"/>
  <c r="T226" i="29"/>
  <c r="T228" i="29" s="1"/>
  <c r="T50" i="29"/>
  <c r="T255" i="29"/>
  <c r="T264" i="29" s="1"/>
  <c r="AN191" i="29"/>
  <c r="V190" i="29" s="1"/>
  <c r="V192" i="29" s="1"/>
  <c r="V24" i="29"/>
  <c r="V25" i="29"/>
  <c r="V23" i="29"/>
  <c r="V26" i="29"/>
  <c r="V211" i="29"/>
  <c r="W207" i="29"/>
  <c r="U36" i="29"/>
  <c r="U31" i="29"/>
  <c r="U41" i="29"/>
  <c r="V251" i="29"/>
  <c r="W247" i="29"/>
  <c r="V239" i="29"/>
  <c r="W235" i="29"/>
  <c r="U40" i="29"/>
  <c r="U35" i="29"/>
  <c r="U30" i="29"/>
  <c r="T225" i="29"/>
  <c r="T227" i="29" s="1"/>
  <c r="T49" i="29"/>
  <c r="T194" i="29"/>
  <c r="T267" i="29" s="1"/>
  <c r="R276" i="29"/>
  <c r="M44" i="30" s="1"/>
  <c r="R79" i="29"/>
  <c r="S51" i="29"/>
  <c r="S54" i="29"/>
  <c r="S56" i="29" s="1"/>
  <c r="S72" i="29"/>
  <c r="S274" i="29" s="1"/>
  <c r="N43" i="30" s="1"/>
  <c r="U43" i="29"/>
  <c r="U38" i="29"/>
  <c r="U33" i="29"/>
  <c r="T67" i="29"/>
  <c r="T272" i="29" s="1"/>
  <c r="O42" i="30" s="1"/>
  <c r="T44" i="29"/>
  <c r="S255" i="28"/>
  <c r="S177" i="28"/>
  <c r="S179" i="28" s="1"/>
  <c r="U173" i="28"/>
  <c r="U175" i="28" s="1"/>
  <c r="U244" i="28" s="1"/>
  <c r="U220" i="28"/>
  <c r="U241" i="28" s="1"/>
  <c r="V193" i="28"/>
  <c r="V264" i="28" s="1"/>
  <c r="W264" i="28" s="1"/>
  <c r="W191" i="28"/>
  <c r="W193" i="28" s="1"/>
  <c r="T253" i="28"/>
  <c r="O90" i="30" s="1"/>
  <c r="T60" i="28"/>
  <c r="V26" i="28"/>
  <c r="V48" i="28"/>
  <c r="V249" i="28" s="1"/>
  <c r="Q88" i="30" s="1"/>
  <c r="V200" i="28"/>
  <c r="V203" i="28" s="1"/>
  <c r="V30" i="28"/>
  <c r="U35" i="28"/>
  <c r="U37" i="28" s="1"/>
  <c r="U32" i="28"/>
  <c r="R262" i="28"/>
  <c r="M94" i="30" s="1"/>
  <c r="U58" i="28"/>
  <c r="V201" i="28"/>
  <c r="V204" i="28" s="1"/>
  <c r="W204" i="28" s="1"/>
  <c r="V31" i="28"/>
  <c r="V36" i="28" s="1"/>
  <c r="U205" i="28"/>
  <c r="U265" i="28" s="1"/>
  <c r="P95" i="30" s="1"/>
  <c r="V220" i="28"/>
  <c r="V241" i="28" s="1"/>
  <c r="W241" i="28" s="1"/>
  <c r="V220" i="27"/>
  <c r="V120" i="27"/>
  <c r="V25" i="27"/>
  <c r="V23" i="27"/>
  <c r="V24" i="27"/>
  <c r="U31" i="27"/>
  <c r="U36" i="27" s="1"/>
  <c r="U201" i="27"/>
  <c r="U204" i="27" s="1"/>
  <c r="T35" i="27"/>
  <c r="T37" i="27" s="1"/>
  <c r="T32" i="27"/>
  <c r="U26" i="27"/>
  <c r="U48" i="27"/>
  <c r="U249" i="27" s="1"/>
  <c r="P134" i="30" s="1"/>
  <c r="S253" i="27"/>
  <c r="N136" i="30" s="1"/>
  <c r="S60" i="27"/>
  <c r="V173" i="27"/>
  <c r="V191" i="27"/>
  <c r="W185" i="27"/>
  <c r="V228" i="27"/>
  <c r="W224" i="27"/>
  <c r="V216" i="27"/>
  <c r="W212" i="27"/>
  <c r="V232" i="27"/>
  <c r="Q262" i="27"/>
  <c r="L140" i="30" s="1"/>
  <c r="V192" i="27"/>
  <c r="W192" i="27" s="1"/>
  <c r="W186" i="27"/>
  <c r="R255" i="27"/>
  <c r="R177" i="27"/>
  <c r="R179" i="27" s="1"/>
  <c r="T58" i="27"/>
  <c r="U200" i="27"/>
  <c r="U203" i="27" s="1"/>
  <c r="U30" i="27"/>
  <c r="U53" i="27" s="1"/>
  <c r="U251" i="27" s="1"/>
  <c r="P135" i="30" s="1"/>
  <c r="Q282" i="29" l="1"/>
  <c r="L46" i="30" s="1"/>
  <c r="L45" i="30"/>
  <c r="R259" i="27"/>
  <c r="M138" i="30" s="1"/>
  <c r="M137" i="30"/>
  <c r="T229" i="29"/>
  <c r="T288" i="29" s="1"/>
  <c r="O49" i="30" s="1"/>
  <c r="V175" i="27"/>
  <c r="V244" i="27" s="1"/>
  <c r="S259" i="28"/>
  <c r="N92" i="30" s="1"/>
  <c r="N91" i="30"/>
  <c r="U205" i="27"/>
  <c r="U265" i="27" s="1"/>
  <c r="P141" i="30" s="1"/>
  <c r="V241" i="27"/>
  <c r="W241" i="27" s="1"/>
  <c r="V194" i="29"/>
  <c r="V267" i="29" s="1"/>
  <c r="V255" i="29"/>
  <c r="V264" i="29" s="1"/>
  <c r="U67" i="29"/>
  <c r="U272" i="29" s="1"/>
  <c r="P42" i="30" s="1"/>
  <c r="U44" i="29"/>
  <c r="V43" i="29"/>
  <c r="V38" i="29"/>
  <c r="V33" i="29"/>
  <c r="V41" i="29"/>
  <c r="V36" i="29"/>
  <c r="V31" i="29"/>
  <c r="T55" i="29"/>
  <c r="T77" i="29"/>
  <c r="U225" i="29"/>
  <c r="U227" i="29" s="1"/>
  <c r="U49" i="29"/>
  <c r="V35" i="29"/>
  <c r="V30" i="29"/>
  <c r="V40" i="29"/>
  <c r="W264" i="29"/>
  <c r="T54" i="29"/>
  <c r="T56" i="29" s="1"/>
  <c r="T51" i="29"/>
  <c r="T72" i="29"/>
  <c r="T274" i="29" s="1"/>
  <c r="O43" i="30" s="1"/>
  <c r="U226" i="29"/>
  <c r="U228" i="29" s="1"/>
  <c r="U50" i="29"/>
  <c r="V27" i="29"/>
  <c r="V213" i="29" s="1"/>
  <c r="Q285" i="29"/>
  <c r="L48" i="30" s="1"/>
  <c r="R278" i="29"/>
  <c r="R196" i="29"/>
  <c r="R198" i="29" s="1"/>
  <c r="W211" i="29"/>
  <c r="V42" i="29"/>
  <c r="V37" i="29"/>
  <c r="V32" i="29"/>
  <c r="S276" i="29"/>
  <c r="N44" i="30" s="1"/>
  <c r="S79" i="29"/>
  <c r="U253" i="28"/>
  <c r="P90" i="30" s="1"/>
  <c r="U60" i="28"/>
  <c r="V205" i="28"/>
  <c r="W203" i="28"/>
  <c r="V35" i="28"/>
  <c r="V37" i="28" s="1"/>
  <c r="V32" i="28"/>
  <c r="T255" i="28"/>
  <c r="T177" i="28"/>
  <c r="T179" i="28" s="1"/>
  <c r="V58" i="28"/>
  <c r="S262" i="28"/>
  <c r="N94" i="30" s="1"/>
  <c r="V53" i="28"/>
  <c r="V251" i="28" s="1"/>
  <c r="Q89" i="30" s="1"/>
  <c r="R262" i="27"/>
  <c r="M140" i="30" s="1"/>
  <c r="U35" i="27"/>
  <c r="U37" i="27" s="1"/>
  <c r="U32" i="27"/>
  <c r="V193" i="27"/>
  <c r="V264" i="27" s="1"/>
  <c r="W264" i="27" s="1"/>
  <c r="W191" i="27"/>
  <c r="W193" i="27" s="1"/>
  <c r="V26" i="27"/>
  <c r="V48" i="27"/>
  <c r="V249" i="27" s="1"/>
  <c r="Q134" i="30" s="1"/>
  <c r="V201" i="27"/>
  <c r="V204" i="27" s="1"/>
  <c r="W204" i="27" s="1"/>
  <c r="V31" i="27"/>
  <c r="V36" i="27" s="1"/>
  <c r="T253" i="27"/>
  <c r="O136" i="30" s="1"/>
  <c r="T60" i="27"/>
  <c r="S255" i="27"/>
  <c r="S177" i="27"/>
  <c r="S179" i="27" s="1"/>
  <c r="U58" i="27"/>
  <c r="V200" i="27"/>
  <c r="V203" i="27" s="1"/>
  <c r="V30" i="27"/>
  <c r="V53" i="27" s="1"/>
  <c r="V251" i="27" s="1"/>
  <c r="Q135" i="30" s="1"/>
  <c r="R282" i="29" l="1"/>
  <c r="M46" i="30" s="1"/>
  <c r="M45" i="30"/>
  <c r="S259" i="27"/>
  <c r="N138" i="30" s="1"/>
  <c r="N137" i="30"/>
  <c r="T259" i="28"/>
  <c r="O92" i="30" s="1"/>
  <c r="O91" i="30"/>
  <c r="R285" i="29"/>
  <c r="M48" i="30" s="1"/>
  <c r="U54" i="29"/>
  <c r="U51" i="29"/>
  <c r="U72" i="29"/>
  <c r="U274" i="29" s="1"/>
  <c r="P43" i="30" s="1"/>
  <c r="V226" i="29"/>
  <c r="V228" i="29" s="1"/>
  <c r="W228" i="29" s="1"/>
  <c r="V50" i="29"/>
  <c r="U229" i="29"/>
  <c r="U288" i="29" s="1"/>
  <c r="P49" i="30" s="1"/>
  <c r="V217" i="29"/>
  <c r="W213" i="29"/>
  <c r="V67" i="29"/>
  <c r="V272" i="29" s="1"/>
  <c r="Q42" i="30" s="1"/>
  <c r="V44" i="29"/>
  <c r="T276" i="29"/>
  <c r="O44" i="30" s="1"/>
  <c r="T79" i="29"/>
  <c r="S278" i="29"/>
  <c r="S196" i="29"/>
  <c r="S198" i="29" s="1"/>
  <c r="U55" i="29"/>
  <c r="U77" i="29"/>
  <c r="V225" i="29"/>
  <c r="V227" i="29" s="1"/>
  <c r="V49" i="29"/>
  <c r="T262" i="28"/>
  <c r="O94" i="30" s="1"/>
  <c r="V265" i="28"/>
  <c r="W205" i="28"/>
  <c r="U255" i="28"/>
  <c r="U177" i="28"/>
  <c r="U179" i="28" s="1"/>
  <c r="V253" i="28"/>
  <c r="Q90" i="30" s="1"/>
  <c r="V60" i="28"/>
  <c r="S262" i="27"/>
  <c r="N140" i="30" s="1"/>
  <c r="U253" i="27"/>
  <c r="P136" i="30" s="1"/>
  <c r="U60" i="27"/>
  <c r="V35" i="27"/>
  <c r="V37" i="27" s="1"/>
  <c r="V32" i="27"/>
  <c r="V58" i="27"/>
  <c r="V205" i="27"/>
  <c r="W203" i="27"/>
  <c r="T177" i="27"/>
  <c r="T179" i="27" s="1"/>
  <c r="T255" i="27"/>
  <c r="U259" i="28" l="1"/>
  <c r="P92" i="30" s="1"/>
  <c r="P91" i="30"/>
  <c r="S282" i="29"/>
  <c r="N46" i="30" s="1"/>
  <c r="N45" i="30"/>
  <c r="W265" i="28"/>
  <c r="Q95" i="30"/>
  <c r="T259" i="27"/>
  <c r="O138" i="30" s="1"/>
  <c r="O137" i="30"/>
  <c r="S285" i="29"/>
  <c r="N48" i="30" s="1"/>
  <c r="V51" i="29"/>
  <c r="V54" i="29"/>
  <c r="V72" i="29"/>
  <c r="V274" i="29" s="1"/>
  <c r="Q43" i="30" s="1"/>
  <c r="V229" i="29"/>
  <c r="W227" i="29"/>
  <c r="V55" i="29"/>
  <c r="V77" i="29"/>
  <c r="U56" i="29"/>
  <c r="U276" i="29"/>
  <c r="P44" i="30" s="1"/>
  <c r="U79" i="29"/>
  <c r="T278" i="29"/>
  <c r="T196" i="29"/>
  <c r="T198" i="29" s="1"/>
  <c r="W217" i="29"/>
  <c r="V219" i="29"/>
  <c r="U262" i="28"/>
  <c r="P94" i="30" s="1"/>
  <c r="V255" i="28"/>
  <c r="V177" i="28"/>
  <c r="V179" i="28" s="1"/>
  <c r="V262" i="28" s="1"/>
  <c r="T262" i="27"/>
  <c r="O140" i="30" s="1"/>
  <c r="V265" i="27"/>
  <c r="W205" i="27"/>
  <c r="U255" i="27"/>
  <c r="U177" i="27"/>
  <c r="U179" i="27" s="1"/>
  <c r="V253" i="27"/>
  <c r="Q136" i="30" s="1"/>
  <c r="V60" i="27"/>
  <c r="U259" i="27" l="1"/>
  <c r="P138" i="30" s="1"/>
  <c r="P137" i="30"/>
  <c r="W265" i="27"/>
  <c r="Q141" i="30"/>
  <c r="T282" i="29"/>
  <c r="O46" i="30" s="1"/>
  <c r="O45" i="30"/>
  <c r="W262" i="28"/>
  <c r="Q94" i="30"/>
  <c r="V259" i="28"/>
  <c r="Q92" i="30" s="1"/>
  <c r="Q91" i="30"/>
  <c r="V56" i="29"/>
  <c r="T285" i="29"/>
  <c r="O48" i="30" s="1"/>
  <c r="U278" i="29"/>
  <c r="U196" i="29"/>
  <c r="U198" i="29" s="1"/>
  <c r="V287" i="29"/>
  <c r="W287" i="29" s="1"/>
  <c r="W219" i="29"/>
  <c r="V288" i="29"/>
  <c r="W229" i="29"/>
  <c r="V276" i="29"/>
  <c r="Q44" i="30" s="1"/>
  <c r="V79" i="29"/>
  <c r="U262" i="27"/>
  <c r="P140" i="30" s="1"/>
  <c r="V255" i="27"/>
  <c r="V177" i="27"/>
  <c r="V179" i="27" s="1"/>
  <c r="V262" i="27" s="1"/>
  <c r="W262" i="27" l="1"/>
  <c r="Q140" i="30"/>
  <c r="V259" i="27"/>
  <c r="Q138" i="30" s="1"/>
  <c r="Q137" i="30"/>
  <c r="U282" i="29"/>
  <c r="P46" i="30" s="1"/>
  <c r="P45" i="30"/>
  <c r="W288" i="29"/>
  <c r="Q49" i="30"/>
  <c r="U285" i="29"/>
  <c r="P48" i="30" s="1"/>
  <c r="V196" i="29"/>
  <c r="V198" i="29" s="1"/>
  <c r="V285" i="29" s="1"/>
  <c r="V278" i="29"/>
  <c r="V282" i="29" l="1"/>
  <c r="Q46" i="30" s="1"/>
  <c r="Q45" i="30"/>
  <c r="W285" i="29"/>
  <c r="Q48" i="30"/>
  <c r="D226" i="26"/>
  <c r="V216" i="26"/>
  <c r="U216" i="26"/>
  <c r="T216" i="26"/>
  <c r="S216" i="26"/>
  <c r="R216" i="26"/>
  <c r="Q216" i="26"/>
  <c r="P216" i="26"/>
  <c r="O216" i="26"/>
  <c r="N216" i="26"/>
  <c r="M216" i="26"/>
  <c r="L216" i="26"/>
  <c r="K216" i="26"/>
  <c r="J216" i="26"/>
  <c r="I216" i="26"/>
  <c r="H216" i="26"/>
  <c r="V215" i="26"/>
  <c r="U215" i="26"/>
  <c r="T215" i="26"/>
  <c r="S215" i="26"/>
  <c r="R215" i="26"/>
  <c r="Q215" i="26"/>
  <c r="P215" i="26"/>
  <c r="O215" i="26"/>
  <c r="N215" i="26"/>
  <c r="M215" i="26"/>
  <c r="L215" i="26"/>
  <c r="K215" i="26"/>
  <c r="W215" i="26" s="1"/>
  <c r="J215" i="26"/>
  <c r="I215" i="26"/>
  <c r="H215" i="26"/>
  <c r="V214" i="26"/>
  <c r="U214" i="26"/>
  <c r="T214" i="26"/>
  <c r="S214" i="26"/>
  <c r="R214" i="26"/>
  <c r="Q214" i="26"/>
  <c r="P214" i="26"/>
  <c r="O214" i="26"/>
  <c r="N214" i="26"/>
  <c r="M214" i="26"/>
  <c r="L214" i="26"/>
  <c r="K214" i="26"/>
  <c r="J214" i="26"/>
  <c r="I214" i="26"/>
  <c r="H214" i="26"/>
  <c r="J213" i="26"/>
  <c r="I213" i="26"/>
  <c r="I217" i="26" s="1"/>
  <c r="H213" i="26"/>
  <c r="H217" i="26" s="1"/>
  <c r="AA171" i="26"/>
  <c r="AB171" i="26" s="1"/>
  <c r="AC171" i="26" s="1"/>
  <c r="AD171" i="26" s="1"/>
  <c r="AE171" i="26" s="1"/>
  <c r="AF171" i="26" s="1"/>
  <c r="AG171" i="26" s="1"/>
  <c r="AH171" i="26" s="1"/>
  <c r="AI171" i="26" s="1"/>
  <c r="AJ171" i="26" s="1"/>
  <c r="AK171" i="26" s="1"/>
  <c r="AL171" i="26" s="1"/>
  <c r="AM171" i="26" s="1"/>
  <c r="AN171" i="26" s="1"/>
  <c r="I148" i="26"/>
  <c r="R144" i="26"/>
  <c r="S144" i="26" s="1"/>
  <c r="T144" i="26" s="1"/>
  <c r="U144" i="26" s="1"/>
  <c r="V144" i="26" s="1"/>
  <c r="R143" i="26"/>
  <c r="S143" i="26" s="1"/>
  <c r="T143" i="26" s="1"/>
  <c r="U143" i="26" s="1"/>
  <c r="V143" i="26" s="1"/>
  <c r="AA115" i="26"/>
  <c r="AB115" i="26" s="1"/>
  <c r="AC115" i="26" s="1"/>
  <c r="AD115" i="26" s="1"/>
  <c r="AE115" i="26" s="1"/>
  <c r="AF115" i="26" s="1"/>
  <c r="AG115" i="26" s="1"/>
  <c r="AH115" i="26" s="1"/>
  <c r="AI115" i="26" s="1"/>
  <c r="AJ115" i="26" s="1"/>
  <c r="AK115" i="26" s="1"/>
  <c r="AL115" i="26" s="1"/>
  <c r="AM115" i="26" s="1"/>
  <c r="AN115" i="26" s="1"/>
  <c r="V86" i="26"/>
  <c r="U86" i="26"/>
  <c r="T86" i="26"/>
  <c r="S86" i="26"/>
  <c r="R86" i="26"/>
  <c r="Q86" i="26"/>
  <c r="P86" i="26"/>
  <c r="O86" i="26"/>
  <c r="N86" i="26"/>
  <c r="M86" i="26"/>
  <c r="L86" i="26"/>
  <c r="K86" i="26"/>
  <c r="J86" i="26"/>
  <c r="I86" i="26"/>
  <c r="H86" i="26"/>
  <c r="G86" i="26"/>
  <c r="F86" i="26"/>
  <c r="V85" i="26"/>
  <c r="U85" i="26"/>
  <c r="T85" i="26"/>
  <c r="S85" i="26"/>
  <c r="R85" i="26"/>
  <c r="Q85" i="26"/>
  <c r="P85" i="26"/>
  <c r="O85" i="26"/>
  <c r="N85" i="26"/>
  <c r="M85" i="26"/>
  <c r="L85" i="26"/>
  <c r="K85" i="26"/>
  <c r="J85" i="26"/>
  <c r="I85" i="26"/>
  <c r="H85" i="26"/>
  <c r="G85" i="26"/>
  <c r="F85" i="26"/>
  <c r="V84" i="26"/>
  <c r="U84" i="26"/>
  <c r="T84" i="26"/>
  <c r="T146" i="26" s="1"/>
  <c r="T148" i="26" s="1"/>
  <c r="S84" i="26"/>
  <c r="R84" i="26"/>
  <c r="R146" i="26" s="1"/>
  <c r="R148" i="26" s="1"/>
  <c r="Q84" i="26"/>
  <c r="Q146" i="26" s="1"/>
  <c r="Q148" i="26" s="1"/>
  <c r="P84" i="26"/>
  <c r="P146" i="26" s="1"/>
  <c r="P148" i="26" s="1"/>
  <c r="O84" i="26"/>
  <c r="O146" i="26" s="1"/>
  <c r="O148" i="26" s="1"/>
  <c r="N84" i="26"/>
  <c r="N146" i="26" s="1"/>
  <c r="N148" i="26" s="1"/>
  <c r="M84" i="26"/>
  <c r="M146" i="26" s="1"/>
  <c r="M148" i="26" s="1"/>
  <c r="L84" i="26"/>
  <c r="L146" i="26" s="1"/>
  <c r="L148" i="26" s="1"/>
  <c r="K84" i="26"/>
  <c r="J84" i="26"/>
  <c r="J146" i="26" s="1"/>
  <c r="J148" i="26" s="1"/>
  <c r="I84" i="26"/>
  <c r="I146" i="26" s="1"/>
  <c r="H84" i="26"/>
  <c r="H146" i="26" s="1"/>
  <c r="H148" i="26" s="1"/>
  <c r="G84" i="26"/>
  <c r="F84" i="26"/>
  <c r="F146" i="26" s="1"/>
  <c r="F148" i="26" s="1"/>
  <c r="V83" i="26"/>
  <c r="U83" i="26"/>
  <c r="U145" i="26" s="1"/>
  <c r="U147" i="26" s="1"/>
  <c r="T83" i="26"/>
  <c r="S83" i="26"/>
  <c r="S145" i="26" s="1"/>
  <c r="S147" i="26" s="1"/>
  <c r="R83" i="26"/>
  <c r="R145" i="26" s="1"/>
  <c r="R147" i="26" s="1"/>
  <c r="Q83" i="26"/>
  <c r="Q145" i="26" s="1"/>
  <c r="Q147" i="26" s="1"/>
  <c r="P83" i="26"/>
  <c r="P145" i="26" s="1"/>
  <c r="P147" i="26" s="1"/>
  <c r="O83" i="26"/>
  <c r="O145" i="26" s="1"/>
  <c r="O147" i="26" s="1"/>
  <c r="N83" i="26"/>
  <c r="N145" i="26" s="1"/>
  <c r="N147" i="26" s="1"/>
  <c r="M83" i="26"/>
  <c r="M145" i="26" s="1"/>
  <c r="M147" i="26" s="1"/>
  <c r="L83" i="26"/>
  <c r="K83" i="26"/>
  <c r="K145" i="26" s="1"/>
  <c r="K147" i="26" s="1"/>
  <c r="J83" i="26"/>
  <c r="J145" i="26" s="1"/>
  <c r="J147" i="26" s="1"/>
  <c r="I83" i="26"/>
  <c r="I145" i="26" s="1"/>
  <c r="I147" i="26" s="1"/>
  <c r="H83" i="26"/>
  <c r="G83" i="26"/>
  <c r="G145" i="26" s="1"/>
  <c r="G147" i="26" s="1"/>
  <c r="F83" i="26"/>
  <c r="F145" i="26" s="1"/>
  <c r="F147" i="26" s="1"/>
  <c r="R64" i="26"/>
  <c r="R63" i="26"/>
  <c r="S63" i="26" s="1"/>
  <c r="T63" i="26" s="1"/>
  <c r="U63" i="26" s="1"/>
  <c r="V63" i="26" s="1"/>
  <c r="G9" i="26"/>
  <c r="G15" i="26"/>
  <c r="D201" i="25"/>
  <c r="V189" i="25"/>
  <c r="U189" i="25"/>
  <c r="T189" i="25"/>
  <c r="S189" i="25"/>
  <c r="R189" i="25"/>
  <c r="Q189" i="25"/>
  <c r="P189" i="25"/>
  <c r="O189" i="25"/>
  <c r="N189" i="25"/>
  <c r="M189" i="25"/>
  <c r="L189" i="25"/>
  <c r="K189" i="25"/>
  <c r="J189" i="25"/>
  <c r="I189" i="25"/>
  <c r="H189" i="25"/>
  <c r="V188" i="25"/>
  <c r="U188" i="25"/>
  <c r="T188" i="25"/>
  <c r="S188" i="25"/>
  <c r="R188" i="25"/>
  <c r="Q188" i="25"/>
  <c r="P188" i="25"/>
  <c r="O188" i="25"/>
  <c r="N188" i="25"/>
  <c r="M188" i="25"/>
  <c r="L188" i="25"/>
  <c r="K188" i="25"/>
  <c r="J188" i="25"/>
  <c r="I188" i="25"/>
  <c r="H188" i="25"/>
  <c r="AA152" i="25"/>
  <c r="AB152" i="25" s="1"/>
  <c r="AC152" i="25" s="1"/>
  <c r="AD152" i="25" s="1"/>
  <c r="AE152" i="25" s="1"/>
  <c r="AF152" i="25" s="1"/>
  <c r="AG152" i="25" s="1"/>
  <c r="AH152" i="25" s="1"/>
  <c r="AI152" i="25" s="1"/>
  <c r="AJ152" i="25" s="1"/>
  <c r="AK152" i="25" s="1"/>
  <c r="AL152" i="25" s="1"/>
  <c r="AM152" i="25" s="1"/>
  <c r="AN152" i="25" s="1"/>
  <c r="R125" i="25"/>
  <c r="S125" i="25" s="1"/>
  <c r="T125" i="25" s="1"/>
  <c r="U125" i="25" s="1"/>
  <c r="V125" i="25" s="1"/>
  <c r="S124" i="25"/>
  <c r="T124" i="25" s="1"/>
  <c r="U124" i="25" s="1"/>
  <c r="V124" i="25" s="1"/>
  <c r="R124" i="25"/>
  <c r="AA96" i="25"/>
  <c r="AB96" i="25" s="1"/>
  <c r="AC96" i="25" s="1"/>
  <c r="AD96" i="25" s="1"/>
  <c r="AE96" i="25" s="1"/>
  <c r="AF96" i="25" s="1"/>
  <c r="AG96" i="25" s="1"/>
  <c r="AH96" i="25" s="1"/>
  <c r="AI96" i="25" s="1"/>
  <c r="AJ96" i="25" s="1"/>
  <c r="AK96" i="25" s="1"/>
  <c r="AL96" i="25" s="1"/>
  <c r="AM96" i="25" s="1"/>
  <c r="AN96" i="25" s="1"/>
  <c r="V67" i="25"/>
  <c r="U67" i="25"/>
  <c r="T67" i="25"/>
  <c r="S67" i="25"/>
  <c r="R67" i="25"/>
  <c r="Q67" i="25"/>
  <c r="P67" i="25"/>
  <c r="O67" i="25"/>
  <c r="N67" i="25"/>
  <c r="M67" i="25"/>
  <c r="L67" i="25"/>
  <c r="K67" i="25"/>
  <c r="J67" i="25"/>
  <c r="I67" i="25"/>
  <c r="H67" i="25"/>
  <c r="G67" i="25"/>
  <c r="F67" i="25"/>
  <c r="V66" i="25"/>
  <c r="U66" i="25"/>
  <c r="T66" i="25"/>
  <c r="S66" i="25"/>
  <c r="R66" i="25"/>
  <c r="Q66" i="25"/>
  <c r="P66" i="25"/>
  <c r="O66" i="25"/>
  <c r="N66" i="25"/>
  <c r="M66" i="25"/>
  <c r="L66" i="25"/>
  <c r="K66" i="25"/>
  <c r="J66" i="25"/>
  <c r="I66" i="25"/>
  <c r="H66" i="25"/>
  <c r="G66" i="25"/>
  <c r="F66" i="25"/>
  <c r="V65" i="25"/>
  <c r="U65" i="25"/>
  <c r="T65" i="25"/>
  <c r="S65" i="25"/>
  <c r="S127" i="25" s="1"/>
  <c r="S129" i="25" s="1"/>
  <c r="R65" i="25"/>
  <c r="R127" i="25" s="1"/>
  <c r="R129" i="25" s="1"/>
  <c r="Q65" i="25"/>
  <c r="Q127" i="25" s="1"/>
  <c r="Q129" i="25" s="1"/>
  <c r="P65" i="25"/>
  <c r="P127" i="25" s="1"/>
  <c r="P129" i="25" s="1"/>
  <c r="O65" i="25"/>
  <c r="O127" i="25" s="1"/>
  <c r="O129" i="25" s="1"/>
  <c r="N65" i="25"/>
  <c r="N127" i="25" s="1"/>
  <c r="N129" i="25" s="1"/>
  <c r="M65" i="25"/>
  <c r="M127" i="25" s="1"/>
  <c r="M129" i="25" s="1"/>
  <c r="L65" i="25"/>
  <c r="L127" i="25" s="1"/>
  <c r="L129" i="25" s="1"/>
  <c r="K65" i="25"/>
  <c r="K127" i="25" s="1"/>
  <c r="K129" i="25" s="1"/>
  <c r="J65" i="25"/>
  <c r="J127" i="25" s="1"/>
  <c r="J129" i="25" s="1"/>
  <c r="I65" i="25"/>
  <c r="I127" i="25" s="1"/>
  <c r="I129" i="25" s="1"/>
  <c r="H65" i="25"/>
  <c r="H127" i="25" s="1"/>
  <c r="H129" i="25" s="1"/>
  <c r="G65" i="25"/>
  <c r="G127" i="25" s="1"/>
  <c r="G129" i="25" s="1"/>
  <c r="F65" i="25"/>
  <c r="V64" i="25"/>
  <c r="U64" i="25"/>
  <c r="T64" i="25"/>
  <c r="S64" i="25"/>
  <c r="S126" i="25" s="1"/>
  <c r="S128" i="25" s="1"/>
  <c r="R64" i="25"/>
  <c r="R126" i="25" s="1"/>
  <c r="R128" i="25" s="1"/>
  <c r="Q64" i="25"/>
  <c r="Q126" i="25" s="1"/>
  <c r="Q128" i="25" s="1"/>
  <c r="P64" i="25"/>
  <c r="P126" i="25" s="1"/>
  <c r="P128" i="25" s="1"/>
  <c r="O64" i="25"/>
  <c r="O126" i="25" s="1"/>
  <c r="O128" i="25" s="1"/>
  <c r="N64" i="25"/>
  <c r="N126" i="25" s="1"/>
  <c r="N128" i="25" s="1"/>
  <c r="M64" i="25"/>
  <c r="M126" i="25" s="1"/>
  <c r="M128" i="25" s="1"/>
  <c r="L64" i="25"/>
  <c r="L126" i="25" s="1"/>
  <c r="L128" i="25" s="1"/>
  <c r="K64" i="25"/>
  <c r="K126" i="25" s="1"/>
  <c r="K128" i="25" s="1"/>
  <c r="J64" i="25"/>
  <c r="J126" i="25" s="1"/>
  <c r="J128" i="25" s="1"/>
  <c r="I64" i="25"/>
  <c r="I126" i="25" s="1"/>
  <c r="I128" i="25" s="1"/>
  <c r="H64" i="25"/>
  <c r="H126" i="25" s="1"/>
  <c r="H128" i="25" s="1"/>
  <c r="G64" i="25"/>
  <c r="F64" i="25"/>
  <c r="F126" i="25" s="1"/>
  <c r="F128" i="25" s="1"/>
  <c r="R45" i="25"/>
  <c r="R44" i="25"/>
  <c r="S44" i="25" s="1"/>
  <c r="T44" i="25" s="1"/>
  <c r="U44" i="25" s="1"/>
  <c r="V44" i="25" s="1"/>
  <c r="G9" i="25"/>
  <c r="H9" i="25" s="1"/>
  <c r="F19" i="25"/>
  <c r="V126" i="25" l="1"/>
  <c r="V128" i="25" s="1"/>
  <c r="W188" i="25"/>
  <c r="W214" i="26"/>
  <c r="U146" i="26"/>
  <c r="U148" i="26" s="1"/>
  <c r="J217" i="26"/>
  <c r="T126" i="25"/>
  <c r="T128" i="25" s="1"/>
  <c r="V146" i="26"/>
  <c r="V148" i="26" s="1"/>
  <c r="U126" i="25"/>
  <c r="U128" i="25" s="1"/>
  <c r="T127" i="25"/>
  <c r="T129" i="25" s="1"/>
  <c r="W216" i="26"/>
  <c r="G14" i="25"/>
  <c r="F16" i="26"/>
  <c r="G16" i="25"/>
  <c r="F15" i="25"/>
  <c r="G20" i="25"/>
  <c r="G19" i="25"/>
  <c r="G20" i="26"/>
  <c r="F20" i="25"/>
  <c r="L87" i="26"/>
  <c r="L91" i="26" s="1"/>
  <c r="L145" i="26"/>
  <c r="L147" i="26" s="1"/>
  <c r="F20" i="26"/>
  <c r="F173" i="26" s="1"/>
  <c r="F190" i="26" s="1"/>
  <c r="F15" i="26"/>
  <c r="F61" i="26" s="1"/>
  <c r="F19" i="26"/>
  <c r="F152" i="26" s="1"/>
  <c r="F169" i="26" s="1"/>
  <c r="F18" i="26"/>
  <c r="H145" i="26"/>
  <c r="H147" i="26" s="1"/>
  <c r="H87" i="26"/>
  <c r="H91" i="26" s="1"/>
  <c r="T145" i="26"/>
  <c r="T147" i="26" s="1"/>
  <c r="T87" i="26"/>
  <c r="T91" i="26" s="1"/>
  <c r="P87" i="26"/>
  <c r="P91" i="26" s="1"/>
  <c r="G146" i="26"/>
  <c r="G148" i="26" s="1"/>
  <c r="G174" i="26" s="1"/>
  <c r="G88" i="26"/>
  <c r="G92" i="26" s="1"/>
  <c r="K146" i="26"/>
  <c r="K148" i="26" s="1"/>
  <c r="K88" i="26"/>
  <c r="K92" i="26" s="1"/>
  <c r="S146" i="26"/>
  <c r="S148" i="26" s="1"/>
  <c r="S88" i="26"/>
  <c r="S92" i="26" s="1"/>
  <c r="G19" i="26"/>
  <c r="G153" i="26" s="1"/>
  <c r="G14" i="26"/>
  <c r="H9" i="26"/>
  <c r="G18" i="26"/>
  <c r="G16" i="26"/>
  <c r="G61" i="26" s="1"/>
  <c r="F14" i="26"/>
  <c r="O88" i="26"/>
  <c r="O92" i="26" s="1"/>
  <c r="S64" i="26"/>
  <c r="I87" i="26"/>
  <c r="I91" i="26" s="1"/>
  <c r="M87" i="26"/>
  <c r="M91" i="26" s="1"/>
  <c r="Q87" i="26"/>
  <c r="Q91" i="26" s="1"/>
  <c r="U87" i="26"/>
  <c r="U91" i="26" s="1"/>
  <c r="H88" i="26"/>
  <c r="H92" i="26" s="1"/>
  <c r="L88" i="26"/>
  <c r="L92" i="26" s="1"/>
  <c r="P88" i="26"/>
  <c r="P92" i="26" s="1"/>
  <c r="T88" i="26"/>
  <c r="T92" i="26" s="1"/>
  <c r="V145" i="26"/>
  <c r="V147" i="26" s="1"/>
  <c r="F87" i="26"/>
  <c r="F91" i="26" s="1"/>
  <c r="J87" i="26"/>
  <c r="J91" i="26" s="1"/>
  <c r="N87" i="26"/>
  <c r="N91" i="26" s="1"/>
  <c r="R87" i="26"/>
  <c r="R91" i="26" s="1"/>
  <c r="V87" i="26"/>
  <c r="V91" i="26" s="1"/>
  <c r="I88" i="26"/>
  <c r="I92" i="26" s="1"/>
  <c r="M88" i="26"/>
  <c r="M92" i="26" s="1"/>
  <c r="Q88" i="26"/>
  <c r="Q92" i="26" s="1"/>
  <c r="U88" i="26"/>
  <c r="U92" i="26" s="1"/>
  <c r="G87" i="26"/>
  <c r="G91" i="26" s="1"/>
  <c r="G97" i="26" s="1"/>
  <c r="K87" i="26"/>
  <c r="K91" i="26" s="1"/>
  <c r="O87" i="26"/>
  <c r="O91" i="26" s="1"/>
  <c r="S87" i="26"/>
  <c r="S91" i="26" s="1"/>
  <c r="F88" i="26"/>
  <c r="F92" i="26" s="1"/>
  <c r="F117" i="26" s="1"/>
  <c r="F134" i="26" s="1"/>
  <c r="J88" i="26"/>
  <c r="J92" i="26" s="1"/>
  <c r="N88" i="26"/>
  <c r="N92" i="26" s="1"/>
  <c r="R88" i="26"/>
  <c r="R92" i="26" s="1"/>
  <c r="V88" i="26"/>
  <c r="V92" i="26" s="1"/>
  <c r="H16" i="25"/>
  <c r="H20" i="25"/>
  <c r="H15" i="25"/>
  <c r="H185" i="25" s="1"/>
  <c r="H18" i="25"/>
  <c r="H19" i="25"/>
  <c r="H212" i="25" s="1"/>
  <c r="H14" i="25"/>
  <c r="I9" i="25"/>
  <c r="G15" i="25"/>
  <c r="G42" i="25" s="1"/>
  <c r="F16" i="25"/>
  <c r="S45" i="25"/>
  <c r="I68" i="25"/>
  <c r="I72" i="25" s="1"/>
  <c r="H69" i="25"/>
  <c r="H73" i="25" s="1"/>
  <c r="T69" i="25"/>
  <c r="T73" i="25" s="1"/>
  <c r="F18" i="25"/>
  <c r="G68" i="25"/>
  <c r="G72" i="25" s="1"/>
  <c r="S68" i="25"/>
  <c r="S72" i="25" s="1"/>
  <c r="F69" i="25"/>
  <c r="F73" i="25" s="1"/>
  <c r="F98" i="25" s="1"/>
  <c r="F115" i="25" s="1"/>
  <c r="R69" i="25"/>
  <c r="R73" i="25" s="1"/>
  <c r="V69" i="25"/>
  <c r="V73" i="25" s="1"/>
  <c r="M68" i="25"/>
  <c r="M72" i="25" s="1"/>
  <c r="L69" i="25"/>
  <c r="L73" i="25" s="1"/>
  <c r="U68" i="25"/>
  <c r="U72" i="25" s="1"/>
  <c r="F14" i="25"/>
  <c r="G18" i="25"/>
  <c r="G155" i="25"/>
  <c r="H155" i="25" s="1"/>
  <c r="Q68" i="25"/>
  <c r="Q72" i="25" s="1"/>
  <c r="P69" i="25"/>
  <c r="P73" i="25" s="1"/>
  <c r="F133" i="25"/>
  <c r="F150" i="25" s="1"/>
  <c r="U127" i="25"/>
  <c r="U129" i="25" s="1"/>
  <c r="F68" i="25"/>
  <c r="F72" i="25" s="1"/>
  <c r="J68" i="25"/>
  <c r="J72" i="25" s="1"/>
  <c r="N68" i="25"/>
  <c r="N72" i="25" s="1"/>
  <c r="R68" i="25"/>
  <c r="R72" i="25" s="1"/>
  <c r="V68" i="25"/>
  <c r="V72" i="25" s="1"/>
  <c r="I69" i="25"/>
  <c r="I73" i="25" s="1"/>
  <c r="M69" i="25"/>
  <c r="M73" i="25" s="1"/>
  <c r="Q69" i="25"/>
  <c r="Q73" i="25" s="1"/>
  <c r="U69" i="25"/>
  <c r="U73" i="25" s="1"/>
  <c r="G126" i="25"/>
  <c r="G128" i="25" s="1"/>
  <c r="F127" i="25"/>
  <c r="F129" i="25" s="1"/>
  <c r="V127" i="25"/>
  <c r="V129" i="25" s="1"/>
  <c r="K68" i="25"/>
  <c r="K72" i="25" s="1"/>
  <c r="O68" i="25"/>
  <c r="O72" i="25" s="1"/>
  <c r="J69" i="25"/>
  <c r="J73" i="25" s="1"/>
  <c r="N69" i="25"/>
  <c r="N73" i="25" s="1"/>
  <c r="H68" i="25"/>
  <c r="H72" i="25" s="1"/>
  <c r="L68" i="25"/>
  <c r="L72" i="25" s="1"/>
  <c r="P68" i="25"/>
  <c r="P72" i="25" s="1"/>
  <c r="T68" i="25"/>
  <c r="T72" i="25" s="1"/>
  <c r="G69" i="25"/>
  <c r="G73" i="25" s="1"/>
  <c r="K69" i="25"/>
  <c r="K73" i="25" s="1"/>
  <c r="O69" i="25"/>
  <c r="O73" i="25" s="1"/>
  <c r="S69" i="25"/>
  <c r="S73" i="25" s="1"/>
  <c r="W189" i="25"/>
  <c r="G134" i="25" l="1"/>
  <c r="H134" i="25" s="1"/>
  <c r="G99" i="25"/>
  <c r="H99" i="25" s="1"/>
  <c r="F42" i="25"/>
  <c r="F77" i="25"/>
  <c r="G173" i="26"/>
  <c r="G190" i="26" s="1"/>
  <c r="F154" i="25"/>
  <c r="F171" i="25" s="1"/>
  <c r="F173" i="25" s="1"/>
  <c r="H135" i="25"/>
  <c r="N237" i="26"/>
  <c r="H249" i="26"/>
  <c r="K249" i="26"/>
  <c r="L237" i="26"/>
  <c r="R249" i="26"/>
  <c r="S237" i="26"/>
  <c r="I249" i="26"/>
  <c r="J237" i="26"/>
  <c r="T249" i="26"/>
  <c r="U237" i="26"/>
  <c r="F192" i="26"/>
  <c r="G25" i="26"/>
  <c r="G24" i="26"/>
  <c r="G23" i="26"/>
  <c r="G26" i="26"/>
  <c r="P237" i="26"/>
  <c r="V249" i="26"/>
  <c r="M249" i="26"/>
  <c r="H237" i="26"/>
  <c r="N249" i="26"/>
  <c r="O237" i="26"/>
  <c r="U249" i="26"/>
  <c r="V237" i="26"/>
  <c r="F96" i="26"/>
  <c r="P249" i="26"/>
  <c r="Q237" i="26"/>
  <c r="O249" i="26"/>
  <c r="H174" i="26"/>
  <c r="H173" i="26"/>
  <c r="H153" i="26"/>
  <c r="H97" i="26"/>
  <c r="H18" i="26"/>
  <c r="H20" i="26"/>
  <c r="H15" i="26"/>
  <c r="H98" i="26" s="1"/>
  <c r="H14" i="26"/>
  <c r="I9" i="26"/>
  <c r="H19" i="26"/>
  <c r="H154" i="26" s="1"/>
  <c r="H16" i="26"/>
  <c r="H119" i="26" s="1"/>
  <c r="G117" i="26"/>
  <c r="S249" i="26"/>
  <c r="G118" i="26"/>
  <c r="H118" i="26" s="1"/>
  <c r="T237" i="26"/>
  <c r="F26" i="26"/>
  <c r="F25" i="26"/>
  <c r="F24" i="26"/>
  <c r="F23" i="26"/>
  <c r="I237" i="26"/>
  <c r="J249" i="26"/>
  <c r="K237" i="26"/>
  <c r="Q249" i="26"/>
  <c r="R237" i="26"/>
  <c r="L249" i="26"/>
  <c r="M237" i="26"/>
  <c r="T64" i="26"/>
  <c r="G152" i="26"/>
  <c r="G169" i="26" s="1"/>
  <c r="G192" i="26" s="1"/>
  <c r="P214" i="25"/>
  <c r="I226" i="25"/>
  <c r="P226" i="25"/>
  <c r="H224" i="25"/>
  <c r="Z156" i="25"/>
  <c r="Z171" i="25" s="1"/>
  <c r="K226" i="25"/>
  <c r="L214" i="25"/>
  <c r="K214" i="25"/>
  <c r="U226" i="25"/>
  <c r="V214" i="25"/>
  <c r="Q214" i="25"/>
  <c r="G98" i="25"/>
  <c r="U214" i="25"/>
  <c r="M214" i="25"/>
  <c r="H186" i="25"/>
  <c r="Z100" i="25"/>
  <c r="Z115" i="25" s="1"/>
  <c r="H42" i="25"/>
  <c r="H247" i="25" s="1"/>
  <c r="C75" i="30" s="1"/>
  <c r="T226" i="25"/>
  <c r="H214" i="25"/>
  <c r="H216" i="25" s="1"/>
  <c r="H79" i="25"/>
  <c r="N226" i="25"/>
  <c r="Q226" i="25"/>
  <c r="R214" i="25"/>
  <c r="G25" i="25"/>
  <c r="G23" i="25"/>
  <c r="G24" i="25"/>
  <c r="G133" i="25"/>
  <c r="H156" i="25"/>
  <c r="I156" i="25" s="1"/>
  <c r="V226" i="25"/>
  <c r="G78" i="25"/>
  <c r="H78" i="25" s="1"/>
  <c r="I78" i="25" s="1"/>
  <c r="T45" i="25"/>
  <c r="H23" i="25"/>
  <c r="H24" i="25"/>
  <c r="H25" i="25"/>
  <c r="O226" i="25"/>
  <c r="O214" i="25"/>
  <c r="J214" i="25"/>
  <c r="L226" i="25"/>
  <c r="I214" i="25"/>
  <c r="S226" i="25"/>
  <c r="T214" i="25"/>
  <c r="J226" i="25"/>
  <c r="M226" i="25"/>
  <c r="N214" i="25"/>
  <c r="R226" i="25"/>
  <c r="S214" i="25"/>
  <c r="F24" i="25"/>
  <c r="F25" i="25"/>
  <c r="F23" i="25"/>
  <c r="H226" i="25"/>
  <c r="H100" i="25"/>
  <c r="I100" i="25" s="1"/>
  <c r="I155" i="25"/>
  <c r="I134" i="25"/>
  <c r="I135" i="25"/>
  <c r="I79" i="25"/>
  <c r="AA156" i="25"/>
  <c r="I99" i="25"/>
  <c r="I20" i="25"/>
  <c r="I15" i="25"/>
  <c r="I185" i="25" s="1"/>
  <c r="I191" i="25" s="1"/>
  <c r="I19" i="25"/>
  <c r="I14" i="25"/>
  <c r="AA100" i="25"/>
  <c r="I16" i="25"/>
  <c r="I101" i="25" s="1"/>
  <c r="J9" i="25"/>
  <c r="I18" i="25"/>
  <c r="H191" i="25"/>
  <c r="F27" i="26" l="1"/>
  <c r="G154" i="25"/>
  <c r="G134" i="26"/>
  <c r="F94" i="25"/>
  <c r="F120" i="25" s="1"/>
  <c r="F175" i="25" s="1"/>
  <c r="G77" i="25"/>
  <c r="H77" i="25" s="1"/>
  <c r="H94" i="25" s="1"/>
  <c r="H210" i="26"/>
  <c r="H209" i="26"/>
  <c r="H208" i="26"/>
  <c r="H207" i="26"/>
  <c r="G41" i="26"/>
  <c r="G36" i="26"/>
  <c r="G31" i="26"/>
  <c r="U64" i="26"/>
  <c r="F40" i="26"/>
  <c r="F35" i="26"/>
  <c r="F30" i="26"/>
  <c r="F42" i="26"/>
  <c r="F37" i="26"/>
  <c r="F32" i="26"/>
  <c r="H61" i="26"/>
  <c r="H270" i="26" s="1"/>
  <c r="C29" i="30" s="1"/>
  <c r="Z119" i="26"/>
  <c r="Z134" i="26" s="1"/>
  <c r="H24" i="26"/>
  <c r="H23" i="26"/>
  <c r="H26" i="26"/>
  <c r="H25" i="26"/>
  <c r="G43" i="26"/>
  <c r="G38" i="26"/>
  <c r="G33" i="26"/>
  <c r="F33" i="26"/>
  <c r="F38" i="26"/>
  <c r="F43" i="26"/>
  <c r="H235" i="26"/>
  <c r="H247" i="26"/>
  <c r="Z175" i="26"/>
  <c r="Z190" i="26" s="1"/>
  <c r="H175" i="26"/>
  <c r="G40" i="26"/>
  <c r="G35" i="26"/>
  <c r="G30" i="26"/>
  <c r="G42" i="26"/>
  <c r="G37" i="26"/>
  <c r="G32" i="26"/>
  <c r="H152" i="26"/>
  <c r="H169" i="26" s="1"/>
  <c r="F36" i="26"/>
  <c r="F41" i="26"/>
  <c r="F31" i="26"/>
  <c r="AA175" i="26"/>
  <c r="I174" i="26"/>
  <c r="I173" i="26"/>
  <c r="I153" i="26"/>
  <c r="I152" i="26"/>
  <c r="I119" i="26"/>
  <c r="I175" i="26"/>
  <c r="I118" i="26"/>
  <c r="I97" i="26"/>
  <c r="I98" i="26"/>
  <c r="I16" i="26"/>
  <c r="I20" i="26"/>
  <c r="I19" i="26"/>
  <c r="I14" i="26"/>
  <c r="J9" i="26"/>
  <c r="I154" i="26"/>
  <c r="I18" i="26"/>
  <c r="I15" i="26"/>
  <c r="I99" i="26" s="1"/>
  <c r="H117" i="26"/>
  <c r="H134" i="26" s="1"/>
  <c r="F113" i="26"/>
  <c r="F139" i="26" s="1"/>
  <c r="F194" i="26" s="1"/>
  <c r="G96" i="26"/>
  <c r="G27" i="26"/>
  <c r="H200" i="25"/>
  <c r="H203" i="25" s="1"/>
  <c r="H30" i="25"/>
  <c r="G31" i="25"/>
  <c r="G36" i="25" s="1"/>
  <c r="I224" i="25"/>
  <c r="I228" i="25" s="1"/>
  <c r="AA157" i="25"/>
  <c r="AB157" i="25" s="1"/>
  <c r="I157" i="25"/>
  <c r="J157" i="25" s="1"/>
  <c r="G171" i="25"/>
  <c r="H154" i="25"/>
  <c r="I154" i="25" s="1"/>
  <c r="J154" i="25" s="1"/>
  <c r="I80" i="25"/>
  <c r="J80" i="25" s="1"/>
  <c r="H48" i="25"/>
  <c r="H249" i="25" s="1"/>
  <c r="C76" i="30" s="1"/>
  <c r="H26" i="25"/>
  <c r="G150" i="25"/>
  <c r="H133" i="25"/>
  <c r="H228" i="25"/>
  <c r="J155" i="25"/>
  <c r="J134" i="25"/>
  <c r="J156" i="25"/>
  <c r="J135" i="25"/>
  <c r="AB156" i="25"/>
  <c r="J100" i="25"/>
  <c r="J101" i="25"/>
  <c r="J99" i="25"/>
  <c r="AB100" i="25"/>
  <c r="J78" i="25"/>
  <c r="J19" i="25"/>
  <c r="J14" i="25"/>
  <c r="K9" i="25"/>
  <c r="J18" i="25"/>
  <c r="J15" i="25"/>
  <c r="J79" i="25"/>
  <c r="J20" i="25"/>
  <c r="J16" i="25"/>
  <c r="F30" i="25"/>
  <c r="F53" i="25" s="1"/>
  <c r="I24" i="25"/>
  <c r="I25" i="25"/>
  <c r="I23" i="25"/>
  <c r="F26" i="25"/>
  <c r="F48" i="25"/>
  <c r="G30" i="25"/>
  <c r="G53" i="25" s="1"/>
  <c r="I186" i="25"/>
  <c r="I192" i="25" s="1"/>
  <c r="I193" i="25" s="1"/>
  <c r="I264" i="25" s="1"/>
  <c r="AA101" i="25"/>
  <c r="AA115" i="25" s="1"/>
  <c r="I42" i="25"/>
  <c r="I247" i="25" s="1"/>
  <c r="D75" i="30" s="1"/>
  <c r="H192" i="25"/>
  <c r="H193" i="25" s="1"/>
  <c r="H264" i="25" s="1"/>
  <c r="I212" i="25"/>
  <c r="I136" i="25"/>
  <c r="J136" i="25" s="1"/>
  <c r="F31" i="25"/>
  <c r="F36" i="25" s="1"/>
  <c r="H201" i="25"/>
  <c r="H204" i="25" s="1"/>
  <c r="H31" i="25"/>
  <c r="H36" i="25" s="1"/>
  <c r="U45" i="25"/>
  <c r="G26" i="25"/>
  <c r="G48" i="25"/>
  <c r="Z172" i="25"/>
  <c r="H171" i="25" s="1"/>
  <c r="G115" i="25"/>
  <c r="H98" i="25"/>
  <c r="AA119" i="26" l="1"/>
  <c r="I77" i="25"/>
  <c r="J77" i="25" s="1"/>
  <c r="G94" i="25"/>
  <c r="G173" i="25"/>
  <c r="G49" i="26"/>
  <c r="G72" i="26" s="1"/>
  <c r="AA171" i="25"/>
  <c r="AA172" i="25" s="1"/>
  <c r="I171" i="25" s="1"/>
  <c r="F49" i="26"/>
  <c r="F54" i="26" s="1"/>
  <c r="G54" i="26"/>
  <c r="H239" i="26"/>
  <c r="H41" i="26"/>
  <c r="H36" i="26"/>
  <c r="H31" i="26"/>
  <c r="H211" i="26"/>
  <c r="J174" i="26"/>
  <c r="J173" i="26"/>
  <c r="J153" i="26"/>
  <c r="J152" i="26"/>
  <c r="J175" i="26"/>
  <c r="J154" i="26"/>
  <c r="J118" i="26"/>
  <c r="J99" i="26"/>
  <c r="AB175" i="26"/>
  <c r="AB119" i="26"/>
  <c r="J97" i="26"/>
  <c r="J98" i="26"/>
  <c r="J20" i="26"/>
  <c r="J15" i="26"/>
  <c r="J100" i="26" s="1"/>
  <c r="J19" i="26"/>
  <c r="J18" i="26"/>
  <c r="J16" i="26"/>
  <c r="J14" i="26"/>
  <c r="K9" i="26"/>
  <c r="J119" i="26"/>
  <c r="I61" i="26"/>
  <c r="I270" i="26" s="1"/>
  <c r="D29" i="30" s="1"/>
  <c r="AA120" i="26"/>
  <c r="AB120" i="26" s="1"/>
  <c r="I120" i="26"/>
  <c r="J120" i="26" s="1"/>
  <c r="I117" i="26"/>
  <c r="G50" i="26"/>
  <c r="G51" i="26" s="1"/>
  <c r="H43" i="26"/>
  <c r="H38" i="26"/>
  <c r="H33" i="26"/>
  <c r="F50" i="26"/>
  <c r="F51" i="26" s="1"/>
  <c r="F72" i="26"/>
  <c r="I210" i="26"/>
  <c r="I209" i="26"/>
  <c r="I208" i="26"/>
  <c r="I207" i="26"/>
  <c r="I211" i="26" s="1"/>
  <c r="I219" i="26" s="1"/>
  <c r="I287" i="26" s="1"/>
  <c r="H251" i="26"/>
  <c r="H40" i="26"/>
  <c r="H35" i="26"/>
  <c r="H30" i="26"/>
  <c r="Z191" i="26"/>
  <c r="H190" i="26" s="1"/>
  <c r="H255" i="26" s="1"/>
  <c r="V64" i="26"/>
  <c r="I247" i="26"/>
  <c r="I251" i="26" s="1"/>
  <c r="AA176" i="26"/>
  <c r="AB176" i="26" s="1"/>
  <c r="I176" i="26"/>
  <c r="J176" i="26" s="1"/>
  <c r="H42" i="26"/>
  <c r="H32" i="26"/>
  <c r="H37" i="26"/>
  <c r="G113" i="26"/>
  <c r="G139" i="26" s="1"/>
  <c r="G194" i="26" s="1"/>
  <c r="H96" i="26"/>
  <c r="I23" i="26"/>
  <c r="I26" i="26"/>
  <c r="I25" i="26"/>
  <c r="I24" i="26"/>
  <c r="I235" i="26"/>
  <c r="I239" i="26" s="1"/>
  <c r="I155" i="26"/>
  <c r="J155" i="26" s="1"/>
  <c r="H192" i="26"/>
  <c r="G44" i="26"/>
  <c r="G67" i="26"/>
  <c r="H27" i="26"/>
  <c r="F67" i="26"/>
  <c r="F44" i="26"/>
  <c r="I201" i="25"/>
  <c r="I204" i="25" s="1"/>
  <c r="I31" i="25"/>
  <c r="I36" i="25" s="1"/>
  <c r="H150" i="25"/>
  <c r="I133" i="25"/>
  <c r="H32" i="25"/>
  <c r="H35" i="25"/>
  <c r="H37" i="25" s="1"/>
  <c r="H115" i="25"/>
  <c r="I98" i="25"/>
  <c r="H58" i="25"/>
  <c r="F58" i="25"/>
  <c r="F60" i="25" s="1"/>
  <c r="F177" i="25" s="1"/>
  <c r="F179" i="25" s="1"/>
  <c r="I200" i="25"/>
  <c r="I203" i="25" s="1"/>
  <c r="I205" i="25" s="1"/>
  <c r="I265" i="25" s="1"/>
  <c r="D83" i="30" s="1"/>
  <c r="I30" i="25"/>
  <c r="I53" i="25" s="1"/>
  <c r="I251" i="25" s="1"/>
  <c r="D77" i="30" s="1"/>
  <c r="AB102" i="25"/>
  <c r="AC102" i="25" s="1"/>
  <c r="J186" i="25"/>
  <c r="J42" i="25"/>
  <c r="J247" i="25" s="1"/>
  <c r="E75" i="30" s="1"/>
  <c r="J102" i="25"/>
  <c r="J185" i="25"/>
  <c r="J81" i="25"/>
  <c r="J212" i="25"/>
  <c r="J216" i="25" s="1"/>
  <c r="J137" i="25"/>
  <c r="H53" i="25"/>
  <c r="H251" i="25" s="1"/>
  <c r="C77" i="30" s="1"/>
  <c r="AB101" i="25"/>
  <c r="AB115" i="25" s="1"/>
  <c r="J25" i="25"/>
  <c r="J23" i="25"/>
  <c r="J24" i="25"/>
  <c r="J94" i="25"/>
  <c r="H205" i="25"/>
  <c r="V45" i="25"/>
  <c r="I216" i="25"/>
  <c r="G32" i="25"/>
  <c r="G35" i="25"/>
  <c r="G37" i="25" s="1"/>
  <c r="I26" i="25"/>
  <c r="I48" i="25"/>
  <c r="I249" i="25" s="1"/>
  <c r="D76" i="30" s="1"/>
  <c r="F35" i="25"/>
  <c r="F37" i="25" s="1"/>
  <c r="F32" i="25"/>
  <c r="J224" i="25"/>
  <c r="AB158" i="25"/>
  <c r="AC158" i="25" s="1"/>
  <c r="J158" i="25"/>
  <c r="K158" i="25" s="1"/>
  <c r="K156" i="25"/>
  <c r="K135" i="25"/>
  <c r="AC157" i="25"/>
  <c r="AC156" i="25"/>
  <c r="K137" i="25"/>
  <c r="K136" i="25"/>
  <c r="K155" i="25"/>
  <c r="K154" i="25"/>
  <c r="K134" i="25"/>
  <c r="K101" i="25"/>
  <c r="K99" i="25"/>
  <c r="K80" i="25"/>
  <c r="K157" i="25"/>
  <c r="K102" i="25"/>
  <c r="AC100" i="25"/>
  <c r="K78" i="25"/>
  <c r="K77" i="25"/>
  <c r="K79" i="25"/>
  <c r="K18" i="25"/>
  <c r="K19" i="25"/>
  <c r="K100" i="25"/>
  <c r="K16" i="25"/>
  <c r="K14" i="25"/>
  <c r="K81" i="25"/>
  <c r="K20" i="25"/>
  <c r="K15" i="25"/>
  <c r="L9" i="25"/>
  <c r="G120" i="25"/>
  <c r="G175" i="25" s="1"/>
  <c r="I94" i="25"/>
  <c r="G58" i="25"/>
  <c r="G60" i="25" s="1"/>
  <c r="AB171" i="25" l="1"/>
  <c r="AA134" i="26"/>
  <c r="AC101" i="25"/>
  <c r="AD101" i="25" s="1"/>
  <c r="I134" i="26"/>
  <c r="I41" i="26"/>
  <c r="I36" i="26"/>
  <c r="I31" i="26"/>
  <c r="AB121" i="26"/>
  <c r="AC121" i="26" s="1"/>
  <c r="J61" i="26"/>
  <c r="J270" i="26" s="1"/>
  <c r="E29" i="30" s="1"/>
  <c r="J121" i="26"/>
  <c r="K121" i="26" s="1"/>
  <c r="I42" i="26"/>
  <c r="I37" i="26"/>
  <c r="I32" i="26"/>
  <c r="H113" i="26"/>
  <c r="I96" i="26"/>
  <c r="H225" i="26"/>
  <c r="H227" i="26" s="1"/>
  <c r="H49" i="26"/>
  <c r="AA190" i="26"/>
  <c r="J26" i="26"/>
  <c r="J25" i="26"/>
  <c r="J24" i="26"/>
  <c r="J23" i="26"/>
  <c r="I27" i="26"/>
  <c r="H67" i="26"/>
  <c r="H272" i="26" s="1"/>
  <c r="C30" i="30" s="1"/>
  <c r="H44" i="26"/>
  <c r="I43" i="26"/>
  <c r="I38" i="26"/>
  <c r="I33" i="26"/>
  <c r="H226" i="26"/>
  <c r="H228" i="26" s="1"/>
  <c r="H50" i="26"/>
  <c r="I169" i="26"/>
  <c r="K176" i="26"/>
  <c r="K174" i="26"/>
  <c r="K173" i="26"/>
  <c r="K153" i="26"/>
  <c r="K152" i="26"/>
  <c r="K175" i="26"/>
  <c r="K154" i="26"/>
  <c r="AC176" i="26"/>
  <c r="AC175" i="26"/>
  <c r="AC119" i="26"/>
  <c r="K97" i="26"/>
  <c r="AC120" i="26"/>
  <c r="K98" i="26"/>
  <c r="K119" i="26"/>
  <c r="K100" i="26"/>
  <c r="K120" i="26"/>
  <c r="K118" i="26"/>
  <c r="K99" i="26"/>
  <c r="K19" i="26"/>
  <c r="K14" i="26"/>
  <c r="L9" i="26"/>
  <c r="K18" i="26"/>
  <c r="K155" i="26"/>
  <c r="K16" i="26"/>
  <c r="K20" i="26"/>
  <c r="K15" i="26"/>
  <c r="K101" i="26" s="1"/>
  <c r="J235" i="26"/>
  <c r="J239" i="26" s="1"/>
  <c r="J156" i="26"/>
  <c r="K156" i="26" s="1"/>
  <c r="J117" i="26"/>
  <c r="K117" i="26" s="1"/>
  <c r="F55" i="26"/>
  <c r="F56" i="26" s="1"/>
  <c r="F77" i="26"/>
  <c r="F79" i="26" s="1"/>
  <c r="F196" i="26" s="1"/>
  <c r="F198" i="26" s="1"/>
  <c r="G55" i="26"/>
  <c r="G77" i="26"/>
  <c r="G79" i="26" s="1"/>
  <c r="G196" i="26" s="1"/>
  <c r="J247" i="26"/>
  <c r="J251" i="26" s="1"/>
  <c r="AB177" i="26"/>
  <c r="AB190" i="26" s="1"/>
  <c r="J177" i="26"/>
  <c r="K177" i="26" s="1"/>
  <c r="I40" i="26"/>
  <c r="I35" i="26"/>
  <c r="I30" i="26"/>
  <c r="AA191" i="26"/>
  <c r="I190" i="26" s="1"/>
  <c r="I255" i="26" s="1"/>
  <c r="J210" i="26"/>
  <c r="J209" i="26"/>
  <c r="J208" i="26"/>
  <c r="J207" i="26"/>
  <c r="J169" i="26"/>
  <c r="H219" i="26"/>
  <c r="G56" i="26"/>
  <c r="H265" i="25"/>
  <c r="C83" i="30" s="1"/>
  <c r="J201" i="25"/>
  <c r="J204" i="25" s="1"/>
  <c r="J31" i="25"/>
  <c r="J36" i="25" s="1"/>
  <c r="J191" i="25"/>
  <c r="G177" i="25"/>
  <c r="AD157" i="25"/>
  <c r="AD156" i="25"/>
  <c r="L137" i="25"/>
  <c r="L136" i="25"/>
  <c r="AD158" i="25"/>
  <c r="L157" i="25"/>
  <c r="L155" i="25"/>
  <c r="L154" i="25"/>
  <c r="L134" i="25"/>
  <c r="L156" i="25"/>
  <c r="L135" i="25"/>
  <c r="L102" i="25"/>
  <c r="AD100" i="25"/>
  <c r="L78" i="25"/>
  <c r="L77" i="25"/>
  <c r="L79" i="25"/>
  <c r="L158" i="25"/>
  <c r="AD102" i="25"/>
  <c r="L100" i="25"/>
  <c r="L81" i="25"/>
  <c r="L101" i="25"/>
  <c r="L16" i="25"/>
  <c r="L18" i="25"/>
  <c r="L80" i="25"/>
  <c r="L20" i="25"/>
  <c r="L15" i="25"/>
  <c r="L19" i="25"/>
  <c r="L14" i="25"/>
  <c r="M9" i="25"/>
  <c r="L99" i="25"/>
  <c r="K212" i="25"/>
  <c r="K138" i="25"/>
  <c r="L138" i="25" s="1"/>
  <c r="J228" i="25"/>
  <c r="H253" i="25"/>
  <c r="C78" i="30" s="1"/>
  <c r="H60" i="25"/>
  <c r="I58" i="25"/>
  <c r="G179" i="25"/>
  <c r="K185" i="25"/>
  <c r="K191" i="25" s="1"/>
  <c r="K82" i="25"/>
  <c r="L82" i="25" s="1"/>
  <c r="K186" i="25"/>
  <c r="K192" i="25" s="1"/>
  <c r="AC103" i="25"/>
  <c r="AD103" i="25" s="1"/>
  <c r="K42" i="25"/>
  <c r="K247" i="25" s="1"/>
  <c r="F75" i="30" s="1"/>
  <c r="K103" i="25"/>
  <c r="L103" i="25" s="1"/>
  <c r="K25" i="25"/>
  <c r="K23" i="25"/>
  <c r="K24" i="25"/>
  <c r="K94" i="25"/>
  <c r="J200" i="25"/>
  <c r="J203" i="25" s="1"/>
  <c r="J30" i="25"/>
  <c r="J53" i="25" s="1"/>
  <c r="J251" i="25" s="1"/>
  <c r="E77" i="30" s="1"/>
  <c r="I35" i="25"/>
  <c r="I37" i="25" s="1"/>
  <c r="I32" i="25"/>
  <c r="I115" i="25"/>
  <c r="I232" i="25" s="1"/>
  <c r="J98" i="25"/>
  <c r="I150" i="25"/>
  <c r="I173" i="25" s="1"/>
  <c r="J133" i="25"/>
  <c r="AB172" i="25"/>
  <c r="J171" i="25" s="1"/>
  <c r="K224" i="25"/>
  <c r="K228" i="25" s="1"/>
  <c r="AC159" i="25"/>
  <c r="AD159" i="25" s="1"/>
  <c r="K159" i="25"/>
  <c r="L159" i="25" s="1"/>
  <c r="J26" i="25"/>
  <c r="J48" i="25"/>
  <c r="J249" i="25" s="1"/>
  <c r="E76" i="30" s="1"/>
  <c r="J192" i="25"/>
  <c r="H232" i="25"/>
  <c r="H120" i="25"/>
  <c r="H173" i="25"/>
  <c r="H220" i="25"/>
  <c r="AB134" i="26" l="1"/>
  <c r="H175" i="25"/>
  <c r="H244" i="25" s="1"/>
  <c r="K193" i="25"/>
  <c r="K264" i="25" s="1"/>
  <c r="H241" i="25"/>
  <c r="AC171" i="25"/>
  <c r="J40" i="26"/>
  <c r="J35" i="26"/>
  <c r="J30" i="26"/>
  <c r="J42" i="26"/>
  <c r="J37" i="26"/>
  <c r="J32" i="26"/>
  <c r="AB191" i="26"/>
  <c r="J190" i="26" s="1"/>
  <c r="J192" i="26" s="1"/>
  <c r="I225" i="26"/>
  <c r="I227" i="26" s="1"/>
  <c r="I49" i="26"/>
  <c r="K235" i="26"/>
  <c r="K157" i="26"/>
  <c r="K169" i="26" s="1"/>
  <c r="I192" i="26"/>
  <c r="J27" i="26"/>
  <c r="J38" i="26"/>
  <c r="J43" i="26"/>
  <c r="J33" i="26"/>
  <c r="H229" i="26"/>
  <c r="K210" i="26"/>
  <c r="K209" i="26"/>
  <c r="K208" i="26"/>
  <c r="K207" i="26"/>
  <c r="H54" i="26"/>
  <c r="H51" i="26"/>
  <c r="H72" i="26"/>
  <c r="H274" i="26" s="1"/>
  <c r="C31" i="30" s="1"/>
  <c r="J211" i="26"/>
  <c r="I226" i="26"/>
  <c r="I228" i="26" s="1"/>
  <c r="I50" i="26"/>
  <c r="J134" i="26"/>
  <c r="K25" i="26"/>
  <c r="K24" i="26"/>
  <c r="K23" i="26"/>
  <c r="K26" i="26"/>
  <c r="AC177" i="26"/>
  <c r="H55" i="26"/>
  <c r="H77" i="26"/>
  <c r="J36" i="26"/>
  <c r="J41" i="26"/>
  <c r="J31" i="26"/>
  <c r="I113" i="26"/>
  <c r="J96" i="26"/>
  <c r="I44" i="26"/>
  <c r="I67" i="26"/>
  <c r="I272" i="26" s="1"/>
  <c r="D30" i="30" s="1"/>
  <c r="AC122" i="26"/>
  <c r="AC134" i="26" s="1"/>
  <c r="K61" i="26"/>
  <c r="K270" i="26" s="1"/>
  <c r="F29" i="30" s="1"/>
  <c r="K122" i="26"/>
  <c r="K134" i="26" s="1"/>
  <c r="H287" i="26"/>
  <c r="G198" i="26"/>
  <c r="K247" i="26"/>
  <c r="K251" i="26" s="1"/>
  <c r="AC178" i="26"/>
  <c r="AD178" i="26" s="1"/>
  <c r="K178" i="26"/>
  <c r="L178" i="26" s="1"/>
  <c r="L177" i="26"/>
  <c r="L175" i="26"/>
  <c r="L154" i="26"/>
  <c r="AD176" i="26"/>
  <c r="AD175" i="26"/>
  <c r="L156" i="26"/>
  <c r="L155" i="26"/>
  <c r="L174" i="26"/>
  <c r="L173" i="26"/>
  <c r="L122" i="26"/>
  <c r="AD120" i="26"/>
  <c r="L98" i="26"/>
  <c r="L176" i="26"/>
  <c r="AD121" i="26"/>
  <c r="L119" i="26"/>
  <c r="L101" i="26"/>
  <c r="L100" i="26"/>
  <c r="L153" i="26"/>
  <c r="L152" i="26"/>
  <c r="L120" i="26"/>
  <c r="L118" i="26"/>
  <c r="L99" i="26"/>
  <c r="L121" i="26"/>
  <c r="AD119" i="26"/>
  <c r="AD177" i="26"/>
  <c r="L20" i="26"/>
  <c r="L15" i="26"/>
  <c r="L102" i="26" s="1"/>
  <c r="L97" i="26"/>
  <c r="L16" i="26"/>
  <c r="L19" i="26"/>
  <c r="L14" i="26"/>
  <c r="M9" i="26"/>
  <c r="H243" i="26"/>
  <c r="H264" i="26" s="1"/>
  <c r="H139" i="26"/>
  <c r="H194" i="26" s="1"/>
  <c r="H267" i="26" s="1"/>
  <c r="J58" i="25"/>
  <c r="J60" i="25" s="1"/>
  <c r="L185" i="25"/>
  <c r="L191" i="25" s="1"/>
  <c r="L83" i="25"/>
  <c r="M83" i="25" s="1"/>
  <c r="J150" i="25"/>
  <c r="K133" i="25"/>
  <c r="J205" i="25"/>
  <c r="K200" i="25"/>
  <c r="K203" i="25" s="1"/>
  <c r="K30" i="25"/>
  <c r="I253" i="25"/>
  <c r="D78" i="30" s="1"/>
  <c r="I60" i="25"/>
  <c r="AC115" i="25"/>
  <c r="AC172" i="25" s="1"/>
  <c r="K171" i="25" s="1"/>
  <c r="M136" i="25"/>
  <c r="AE159" i="25"/>
  <c r="M159" i="25"/>
  <c r="AE158" i="25"/>
  <c r="M157" i="25"/>
  <c r="M155" i="25"/>
  <c r="M154" i="25"/>
  <c r="M134" i="25"/>
  <c r="M158" i="25"/>
  <c r="M156" i="25"/>
  <c r="M135" i="25"/>
  <c r="AE156" i="25"/>
  <c r="M103" i="25"/>
  <c r="AE101" i="25"/>
  <c r="M79" i="25"/>
  <c r="AE157" i="25"/>
  <c r="M137" i="25"/>
  <c r="AE102" i="25"/>
  <c r="M100" i="25"/>
  <c r="M82" i="25"/>
  <c r="M81" i="25"/>
  <c r="M138" i="25"/>
  <c r="AE103" i="25"/>
  <c r="M101" i="25"/>
  <c r="M99" i="25"/>
  <c r="M80" i="25"/>
  <c r="M78" i="25"/>
  <c r="M77" i="25"/>
  <c r="M20" i="25"/>
  <c r="M15" i="25"/>
  <c r="N9" i="25"/>
  <c r="M16" i="25"/>
  <c r="M19" i="25"/>
  <c r="M14" i="25"/>
  <c r="AE100" i="25"/>
  <c r="M18" i="25"/>
  <c r="M102" i="25"/>
  <c r="L224" i="25"/>
  <c r="L228" i="25" s="1"/>
  <c r="AD160" i="25"/>
  <c r="AE160" i="25" s="1"/>
  <c r="L160" i="25"/>
  <c r="M160" i="25" s="1"/>
  <c r="L186" i="25"/>
  <c r="AD104" i="25"/>
  <c r="AE104" i="25" s="1"/>
  <c r="L42" i="25"/>
  <c r="L247" i="25" s="1"/>
  <c r="G75" i="30" s="1"/>
  <c r="L104" i="25"/>
  <c r="M104" i="25" s="1"/>
  <c r="K48" i="25"/>
  <c r="K249" i="25" s="1"/>
  <c r="F76" i="30" s="1"/>
  <c r="K26" i="25"/>
  <c r="I120" i="25"/>
  <c r="I175" i="25" s="1"/>
  <c r="I244" i="25" s="1"/>
  <c r="H255" i="25"/>
  <c r="H177" i="25"/>
  <c r="H179" i="25" s="1"/>
  <c r="AD115" i="25"/>
  <c r="J193" i="25"/>
  <c r="J264" i="25" s="1"/>
  <c r="J115" i="25"/>
  <c r="K98" i="25"/>
  <c r="J35" i="25"/>
  <c r="J37" i="25" s="1"/>
  <c r="J32" i="25"/>
  <c r="K201" i="25"/>
  <c r="K204" i="25" s="1"/>
  <c r="K31" i="25"/>
  <c r="K36" i="25" s="1"/>
  <c r="I220" i="25"/>
  <c r="I241" i="25" s="1"/>
  <c r="K216" i="25"/>
  <c r="L212" i="25"/>
  <c r="L216" i="25" s="1"/>
  <c r="L139" i="25"/>
  <c r="M139" i="25" s="1"/>
  <c r="L25" i="25"/>
  <c r="L24" i="25"/>
  <c r="L23" i="25"/>
  <c r="L94" i="25"/>
  <c r="L157" i="26" l="1"/>
  <c r="H259" i="25"/>
  <c r="C80" i="30" s="1"/>
  <c r="C79" i="30"/>
  <c r="AD122" i="26"/>
  <c r="J255" i="26"/>
  <c r="J253" i="25"/>
  <c r="E78" i="30" s="1"/>
  <c r="AD171" i="25"/>
  <c r="AD172" i="25" s="1"/>
  <c r="L171" i="25" s="1"/>
  <c r="AC190" i="26"/>
  <c r="AC191" i="26" s="1"/>
  <c r="K190" i="26" s="1"/>
  <c r="I243" i="26"/>
  <c r="I264" i="26" s="1"/>
  <c r="I139" i="26"/>
  <c r="K40" i="26"/>
  <c r="K35" i="26"/>
  <c r="K30" i="26"/>
  <c r="L235" i="26"/>
  <c r="L239" i="26" s="1"/>
  <c r="L158" i="26"/>
  <c r="L169" i="26" s="1"/>
  <c r="L247" i="26"/>
  <c r="L251" i="26" s="1"/>
  <c r="AD179" i="26"/>
  <c r="AE179" i="26" s="1"/>
  <c r="L18" i="26"/>
  <c r="L179" i="26"/>
  <c r="M179" i="26" s="1"/>
  <c r="K27" i="26"/>
  <c r="K213" i="26" s="1"/>
  <c r="K211" i="26"/>
  <c r="K239" i="26"/>
  <c r="J44" i="26"/>
  <c r="J67" i="26"/>
  <c r="J272" i="26" s="1"/>
  <c r="E30" i="30" s="1"/>
  <c r="H276" i="26"/>
  <c r="C32" i="30" s="1"/>
  <c r="H79" i="26"/>
  <c r="J219" i="26"/>
  <c r="AE176" i="26"/>
  <c r="AE175" i="26"/>
  <c r="M157" i="26"/>
  <c r="M156" i="26"/>
  <c r="M155" i="26"/>
  <c r="AE178" i="26"/>
  <c r="M178" i="26"/>
  <c r="AE177" i="26"/>
  <c r="M176" i="26"/>
  <c r="M174" i="26"/>
  <c r="M173" i="26"/>
  <c r="M153" i="26"/>
  <c r="M152" i="26"/>
  <c r="M175" i="26"/>
  <c r="AE121" i="26"/>
  <c r="M119" i="26"/>
  <c r="M101" i="26"/>
  <c r="M100" i="26"/>
  <c r="AE122" i="26"/>
  <c r="M120" i="26"/>
  <c r="M102" i="26"/>
  <c r="M99" i="26"/>
  <c r="M177" i="26"/>
  <c r="M154" i="26"/>
  <c r="M121" i="26"/>
  <c r="AE119" i="26"/>
  <c r="M97" i="26"/>
  <c r="M16" i="26"/>
  <c r="M20" i="26"/>
  <c r="M122" i="26"/>
  <c r="AE120" i="26"/>
  <c r="M19" i="26"/>
  <c r="M14" i="26"/>
  <c r="N9" i="26"/>
  <c r="M15" i="26"/>
  <c r="M103" i="26" s="1"/>
  <c r="M98" i="26"/>
  <c r="L61" i="26"/>
  <c r="L270" i="26" s="1"/>
  <c r="G29" i="30" s="1"/>
  <c r="AD123" i="26"/>
  <c r="AE123" i="26" s="1"/>
  <c r="L123" i="26"/>
  <c r="M123" i="26" s="1"/>
  <c r="K41" i="26"/>
  <c r="K36" i="26"/>
  <c r="K31" i="26"/>
  <c r="I55" i="26"/>
  <c r="I77" i="26"/>
  <c r="I51" i="26"/>
  <c r="I54" i="26"/>
  <c r="I72" i="26"/>
  <c r="I274" i="26" s="1"/>
  <c r="D31" i="30" s="1"/>
  <c r="J225" i="26"/>
  <c r="J227" i="26" s="1"/>
  <c r="J49" i="26"/>
  <c r="K42" i="26"/>
  <c r="K37" i="26"/>
  <c r="K32" i="26"/>
  <c r="I194" i="26"/>
  <c r="I267" i="26" s="1"/>
  <c r="L210" i="26"/>
  <c r="L209" i="26"/>
  <c r="L208" i="26"/>
  <c r="L207" i="26"/>
  <c r="AD134" i="26"/>
  <c r="J113" i="26"/>
  <c r="K96" i="26"/>
  <c r="K43" i="26"/>
  <c r="K38" i="26"/>
  <c r="K33" i="26"/>
  <c r="H56" i="26"/>
  <c r="H288" i="26"/>
  <c r="C37" i="30" s="1"/>
  <c r="I229" i="26"/>
  <c r="I288" i="26" s="1"/>
  <c r="D37" i="30" s="1"/>
  <c r="J226" i="26"/>
  <c r="J228" i="26" s="1"/>
  <c r="J50" i="26"/>
  <c r="H262" i="25"/>
  <c r="C82" i="30" s="1"/>
  <c r="J232" i="25"/>
  <c r="J120" i="25"/>
  <c r="I255" i="25"/>
  <c r="I177" i="25"/>
  <c r="I179" i="25" s="1"/>
  <c r="J173" i="25"/>
  <c r="J220" i="25"/>
  <c r="M186" i="25"/>
  <c r="M192" i="25" s="1"/>
  <c r="AE105" i="25"/>
  <c r="AE115" i="25" s="1"/>
  <c r="M42" i="25"/>
  <c r="M247" i="25" s="1"/>
  <c r="H75" i="30" s="1"/>
  <c r="M105" i="25"/>
  <c r="N105" i="25" s="1"/>
  <c r="J255" i="25"/>
  <c r="E79" i="30" s="1"/>
  <c r="L192" i="25"/>
  <c r="M212" i="25"/>
  <c r="M216" i="25" s="1"/>
  <c r="M140" i="25"/>
  <c r="N140" i="25" s="1"/>
  <c r="AF159" i="25"/>
  <c r="N159" i="25"/>
  <c r="AF158" i="25"/>
  <c r="N157" i="25"/>
  <c r="N155" i="25"/>
  <c r="N154" i="25"/>
  <c r="N134" i="25"/>
  <c r="N160" i="25"/>
  <c r="N158" i="25"/>
  <c r="N156" i="25"/>
  <c r="N135" i="25"/>
  <c r="AF160" i="25"/>
  <c r="AF157" i="25"/>
  <c r="AF156" i="25"/>
  <c r="N138" i="25"/>
  <c r="N137" i="25"/>
  <c r="N136" i="25"/>
  <c r="N104" i="25"/>
  <c r="AF102" i="25"/>
  <c r="N100" i="25"/>
  <c r="N82" i="25"/>
  <c r="N81" i="25"/>
  <c r="AF103" i="25"/>
  <c r="N101" i="25"/>
  <c r="N99" i="25"/>
  <c r="N83" i="25"/>
  <c r="N80" i="25"/>
  <c r="AF104" i="25"/>
  <c r="N102" i="25"/>
  <c r="AF100" i="25"/>
  <c r="N78" i="25"/>
  <c r="N77" i="25"/>
  <c r="N79" i="25"/>
  <c r="N19" i="25"/>
  <c r="N14" i="25"/>
  <c r="O9" i="25"/>
  <c r="N15" i="25"/>
  <c r="AF101" i="25"/>
  <c r="N18" i="25"/>
  <c r="AF105" i="25"/>
  <c r="N103" i="25"/>
  <c r="N16" i="25"/>
  <c r="N139" i="25"/>
  <c r="N20" i="25"/>
  <c r="K32" i="25"/>
  <c r="K35" i="25"/>
  <c r="K37" i="25" s="1"/>
  <c r="J265" i="25"/>
  <c r="E83" i="30" s="1"/>
  <c r="L201" i="25"/>
  <c r="L204" i="25" s="1"/>
  <c r="L31" i="25"/>
  <c r="L36" i="25" s="1"/>
  <c r="L58" i="25"/>
  <c r="M224" i="25"/>
  <c r="M228" i="25" s="1"/>
  <c r="AE161" i="25"/>
  <c r="AE171" i="25" s="1"/>
  <c r="M161" i="25"/>
  <c r="N161" i="25" s="1"/>
  <c r="K205" i="25"/>
  <c r="K265" i="25" s="1"/>
  <c r="F83" i="30" s="1"/>
  <c r="L48" i="25"/>
  <c r="L249" i="25" s="1"/>
  <c r="G76" i="30" s="1"/>
  <c r="L26" i="25"/>
  <c r="L200" i="25"/>
  <c r="L203" i="25" s="1"/>
  <c r="L30" i="25"/>
  <c r="L53" i="25" s="1"/>
  <c r="L251" i="25" s="1"/>
  <c r="G77" i="30" s="1"/>
  <c r="K58" i="25"/>
  <c r="K115" i="25"/>
  <c r="L98" i="25"/>
  <c r="M24" i="25"/>
  <c r="M25" i="25"/>
  <c r="M23" i="25"/>
  <c r="M185" i="25"/>
  <c r="M84" i="25"/>
  <c r="M94" i="25" s="1"/>
  <c r="K53" i="25"/>
  <c r="K251" i="25" s="1"/>
  <c r="F77" i="30" s="1"/>
  <c r="K150" i="25"/>
  <c r="L133" i="25"/>
  <c r="J175" i="25" l="1"/>
  <c r="J244" i="25" s="1"/>
  <c r="I259" i="25"/>
  <c r="D80" i="30" s="1"/>
  <c r="D79" i="30"/>
  <c r="M158" i="26"/>
  <c r="I56" i="26"/>
  <c r="J177" i="25"/>
  <c r="K192" i="26"/>
  <c r="K255" i="26"/>
  <c r="J259" i="25"/>
  <c r="E80" i="30" s="1"/>
  <c r="L211" i="26"/>
  <c r="AD190" i="26"/>
  <c r="M247" i="26"/>
  <c r="AE180" i="26"/>
  <c r="AE190" i="26" s="1"/>
  <c r="M18" i="26"/>
  <c r="M180" i="26"/>
  <c r="N180" i="26" s="1"/>
  <c r="J243" i="26"/>
  <c r="J264" i="26" s="1"/>
  <c r="J139" i="26"/>
  <c r="J194" i="26" s="1"/>
  <c r="J267" i="26" s="1"/>
  <c r="J54" i="26"/>
  <c r="J51" i="26"/>
  <c r="J72" i="26"/>
  <c r="J274" i="26" s="1"/>
  <c r="E31" i="30" s="1"/>
  <c r="L134" i="26"/>
  <c r="M235" i="26"/>
  <c r="M239" i="26" s="1"/>
  <c r="M159" i="26"/>
  <c r="M169" i="26" s="1"/>
  <c r="M61" i="26"/>
  <c r="M270" i="26" s="1"/>
  <c r="H29" i="30" s="1"/>
  <c r="AE124" i="26"/>
  <c r="AF124" i="26" s="1"/>
  <c r="M124" i="26"/>
  <c r="N124" i="26" s="1"/>
  <c r="J287" i="26"/>
  <c r="K44" i="26"/>
  <c r="K67" i="26"/>
  <c r="K272" i="26" s="1"/>
  <c r="F30" i="30" s="1"/>
  <c r="K113" i="26"/>
  <c r="L96" i="26"/>
  <c r="M210" i="26"/>
  <c r="M209" i="26"/>
  <c r="M208" i="26"/>
  <c r="M207" i="26"/>
  <c r="J229" i="26"/>
  <c r="J288" i="26" s="1"/>
  <c r="E37" i="30" s="1"/>
  <c r="I276" i="26"/>
  <c r="D32" i="30" s="1"/>
  <c r="I79" i="26"/>
  <c r="H278" i="26"/>
  <c r="H196" i="26"/>
  <c r="H198" i="26" s="1"/>
  <c r="L24" i="26"/>
  <c r="L23" i="26"/>
  <c r="L26" i="26"/>
  <c r="L25" i="26"/>
  <c r="K49" i="26"/>
  <c r="K225" i="26"/>
  <c r="K227" i="26" s="1"/>
  <c r="AE134" i="26"/>
  <c r="K217" i="26"/>
  <c r="K219" i="26" s="1"/>
  <c r="K287" i="26" s="1"/>
  <c r="J55" i="26"/>
  <c r="J77" i="26"/>
  <c r="AD191" i="26"/>
  <c r="L190" i="26" s="1"/>
  <c r="L192" i="26" s="1"/>
  <c r="N158" i="26"/>
  <c r="N155" i="26"/>
  <c r="AF178" i="26"/>
  <c r="N178" i="26"/>
  <c r="AF177" i="26"/>
  <c r="N176" i="26"/>
  <c r="N174" i="26"/>
  <c r="N173" i="26"/>
  <c r="N153" i="26"/>
  <c r="N152" i="26"/>
  <c r="N179" i="26"/>
  <c r="N177" i="26"/>
  <c r="N175" i="26"/>
  <c r="N154" i="26"/>
  <c r="AF175" i="26"/>
  <c r="N157" i="26"/>
  <c r="AF122" i="26"/>
  <c r="N120" i="26"/>
  <c r="N102" i="26"/>
  <c r="N99" i="26"/>
  <c r="AF176" i="26"/>
  <c r="AF123" i="26"/>
  <c r="N121" i="26"/>
  <c r="N97" i="26"/>
  <c r="AF180" i="26"/>
  <c r="N122" i="26"/>
  <c r="AF120" i="26"/>
  <c r="N103" i="26"/>
  <c r="N98" i="26"/>
  <c r="N100" i="26"/>
  <c r="N20" i="26"/>
  <c r="N15" i="26"/>
  <c r="N104" i="26" s="1"/>
  <c r="N156" i="26"/>
  <c r="N101" i="26"/>
  <c r="N19" i="26"/>
  <c r="N123" i="26"/>
  <c r="N14" i="26"/>
  <c r="O9" i="26"/>
  <c r="N16" i="26"/>
  <c r="AF121" i="26"/>
  <c r="AF179" i="26"/>
  <c r="K226" i="26"/>
  <c r="K228" i="26" s="1"/>
  <c r="K50" i="26"/>
  <c r="I262" i="25"/>
  <c r="D82" i="30" s="1"/>
  <c r="J179" i="25"/>
  <c r="K173" i="25"/>
  <c r="K220" i="25"/>
  <c r="AE172" i="25"/>
  <c r="M171" i="25" s="1"/>
  <c r="M26" i="25"/>
  <c r="M48" i="25"/>
  <c r="M249" i="25" s="1"/>
  <c r="H76" i="30" s="1"/>
  <c r="L115" i="25"/>
  <c r="M98" i="25"/>
  <c r="L35" i="25"/>
  <c r="L37" i="25" s="1"/>
  <c r="L32" i="25"/>
  <c r="AF162" i="25"/>
  <c r="N224" i="25"/>
  <c r="N162" i="25"/>
  <c r="N185" i="25"/>
  <c r="N191" i="25" s="1"/>
  <c r="N85" i="25"/>
  <c r="O85" i="25" s="1"/>
  <c r="AF161" i="25"/>
  <c r="AG161" i="25" s="1"/>
  <c r="M191" i="25"/>
  <c r="N212" i="25"/>
  <c r="N141" i="25"/>
  <c r="O141" i="25" s="1"/>
  <c r="L253" i="25"/>
  <c r="G78" i="30" s="1"/>
  <c r="L60" i="25"/>
  <c r="N25" i="25"/>
  <c r="N23" i="25"/>
  <c r="N24" i="25"/>
  <c r="O162" i="25"/>
  <c r="O160" i="25"/>
  <c r="O158" i="25"/>
  <c r="O156" i="25"/>
  <c r="O140" i="25"/>
  <c r="O135" i="25"/>
  <c r="AG160" i="25"/>
  <c r="AG157" i="25"/>
  <c r="AG156" i="25"/>
  <c r="O138" i="25"/>
  <c r="O137" i="25"/>
  <c r="O139" i="25"/>
  <c r="O136" i="25"/>
  <c r="O161" i="25"/>
  <c r="AG159" i="25"/>
  <c r="O157" i="25"/>
  <c r="O105" i="25"/>
  <c r="AG103" i="25"/>
  <c r="O101" i="25"/>
  <c r="O99" i="25"/>
  <c r="O83" i="25"/>
  <c r="O80" i="25"/>
  <c r="AG162" i="25"/>
  <c r="AG104" i="25"/>
  <c r="O102" i="25"/>
  <c r="AG100" i="25"/>
  <c r="O78" i="25"/>
  <c r="O77" i="25"/>
  <c r="AG158" i="25"/>
  <c r="AG105" i="25"/>
  <c r="O103" i="25"/>
  <c r="AG101" i="25"/>
  <c r="O79" i="25"/>
  <c r="AG102" i="25"/>
  <c r="O100" i="25"/>
  <c r="O18" i="25"/>
  <c r="O16" i="25"/>
  <c r="O155" i="25"/>
  <c r="O104" i="25"/>
  <c r="O81" i="25"/>
  <c r="O134" i="25"/>
  <c r="O19" i="25"/>
  <c r="O154" i="25"/>
  <c r="O82" i="25"/>
  <c r="O20" i="25"/>
  <c r="O15" i="25"/>
  <c r="O159" i="25"/>
  <c r="O14" i="25"/>
  <c r="P9" i="25"/>
  <c r="J241" i="25"/>
  <c r="M201" i="25"/>
  <c r="M204" i="25" s="1"/>
  <c r="M31" i="25"/>
  <c r="M36" i="25" s="1"/>
  <c r="K232" i="25"/>
  <c r="K241" i="25" s="1"/>
  <c r="K120" i="25"/>
  <c r="L150" i="25"/>
  <c r="M133" i="25"/>
  <c r="M200" i="25"/>
  <c r="M203" i="25" s="1"/>
  <c r="M30" i="25"/>
  <c r="M53" i="25" s="1"/>
  <c r="M251" i="25" s="1"/>
  <c r="H77" i="30" s="1"/>
  <c r="K253" i="25"/>
  <c r="F78" i="30" s="1"/>
  <c r="K60" i="25"/>
  <c r="L205" i="25"/>
  <c r="L265" i="25" s="1"/>
  <c r="G83" i="30" s="1"/>
  <c r="N186" i="25"/>
  <c r="AF106" i="25"/>
  <c r="AF115" i="25" s="1"/>
  <c r="N42" i="25"/>
  <c r="N247" i="25" s="1"/>
  <c r="I75" i="30" s="1"/>
  <c r="N106" i="25"/>
  <c r="O106" i="25" s="1"/>
  <c r="N84" i="25"/>
  <c r="O84" i="25" s="1"/>
  <c r="L193" i="25"/>
  <c r="L264" i="25" s="1"/>
  <c r="H282" i="26" l="1"/>
  <c r="C34" i="30" s="1"/>
  <c r="C33" i="30"/>
  <c r="AF171" i="25"/>
  <c r="AF172" i="25"/>
  <c r="N171" i="25" s="1"/>
  <c r="AG106" i="25"/>
  <c r="N159" i="26"/>
  <c r="O159" i="26" s="1"/>
  <c r="K229" i="26"/>
  <c r="K288" i="26" s="1"/>
  <c r="F37" i="30" s="1"/>
  <c r="L35" i="26"/>
  <c r="L40" i="26"/>
  <c r="L30" i="26"/>
  <c r="AF125" i="26"/>
  <c r="AF134" i="26" s="1"/>
  <c r="N61" i="26"/>
  <c r="N270" i="26" s="1"/>
  <c r="I29" i="30" s="1"/>
  <c r="N125" i="26"/>
  <c r="N134" i="26" s="1"/>
  <c r="N235" i="26"/>
  <c r="N160" i="26"/>
  <c r="O160" i="26" s="1"/>
  <c r="N247" i="26"/>
  <c r="N251" i="26" s="1"/>
  <c r="AF181" i="26"/>
  <c r="AF190" i="26" s="1"/>
  <c r="N18" i="26"/>
  <c r="N181" i="26"/>
  <c r="AE191" i="26"/>
  <c r="M190" i="26" s="1"/>
  <c r="M192" i="26" s="1"/>
  <c r="K54" i="26"/>
  <c r="K51" i="26"/>
  <c r="K72" i="26"/>
  <c r="K274" i="26" s="1"/>
  <c r="F31" i="30" s="1"/>
  <c r="L27" i="26"/>
  <c r="L213" i="26" s="1"/>
  <c r="H285" i="26"/>
  <c r="C36" i="30" s="1"/>
  <c r="M211" i="26"/>
  <c r="L113" i="26"/>
  <c r="M96" i="26"/>
  <c r="J56" i="26"/>
  <c r="M134" i="26"/>
  <c r="J276" i="26"/>
  <c r="E32" i="30" s="1"/>
  <c r="J79" i="26"/>
  <c r="O180" i="26"/>
  <c r="AG178" i="26"/>
  <c r="O178" i="26"/>
  <c r="AG177" i="26"/>
  <c r="O176" i="26"/>
  <c r="O174" i="26"/>
  <c r="O173" i="26"/>
  <c r="O153" i="26"/>
  <c r="O152" i="26"/>
  <c r="O181" i="26"/>
  <c r="O179" i="26"/>
  <c r="O177" i="26"/>
  <c r="O175" i="26"/>
  <c r="O154" i="26"/>
  <c r="AG180" i="26"/>
  <c r="AG179" i="26"/>
  <c r="AG176" i="26"/>
  <c r="AG175" i="26"/>
  <c r="O157" i="26"/>
  <c r="O156" i="26"/>
  <c r="O125" i="26"/>
  <c r="AG123" i="26"/>
  <c r="O121" i="26"/>
  <c r="O104" i="26"/>
  <c r="O97" i="26"/>
  <c r="O158" i="26"/>
  <c r="AG124" i="26"/>
  <c r="O122" i="26"/>
  <c r="O103" i="26"/>
  <c r="O98" i="26"/>
  <c r="O155" i="26"/>
  <c r="O123" i="26"/>
  <c r="AG121" i="26"/>
  <c r="O101" i="26"/>
  <c r="O100" i="26"/>
  <c r="O124" i="26"/>
  <c r="AG122" i="26"/>
  <c r="O19" i="26"/>
  <c r="O14" i="26"/>
  <c r="P9" i="26"/>
  <c r="O102" i="26"/>
  <c r="O16" i="26"/>
  <c r="O20" i="26"/>
  <c r="O15" i="26"/>
  <c r="O105" i="26" s="1"/>
  <c r="O99" i="26"/>
  <c r="L37" i="26"/>
  <c r="L42" i="26"/>
  <c r="L32" i="26"/>
  <c r="L41" i="26"/>
  <c r="L36" i="26"/>
  <c r="L31" i="26"/>
  <c r="K243" i="26"/>
  <c r="K264" i="26" s="1"/>
  <c r="K139" i="26"/>
  <c r="K194" i="26" s="1"/>
  <c r="K267" i="26" s="1"/>
  <c r="L255" i="26"/>
  <c r="K55" i="26"/>
  <c r="K77" i="26"/>
  <c r="N210" i="26"/>
  <c r="N209" i="26"/>
  <c r="N208" i="26"/>
  <c r="N207" i="26"/>
  <c r="L43" i="26"/>
  <c r="L38" i="26"/>
  <c r="L33" i="26"/>
  <c r="I278" i="26"/>
  <c r="I196" i="26"/>
  <c r="I198" i="26" s="1"/>
  <c r="M23" i="26"/>
  <c r="M26" i="26"/>
  <c r="M25" i="26"/>
  <c r="M24" i="26"/>
  <c r="M251" i="26"/>
  <c r="M58" i="25"/>
  <c r="M253" i="25" s="1"/>
  <c r="H78" i="30" s="1"/>
  <c r="M205" i="25"/>
  <c r="M265" i="25" s="1"/>
  <c r="H83" i="30" s="1"/>
  <c r="N192" i="25"/>
  <c r="N193" i="25" s="1"/>
  <c r="N264" i="25" s="1"/>
  <c r="L173" i="25"/>
  <c r="L220" i="25"/>
  <c r="O185" i="25"/>
  <c r="O191" i="25" s="1"/>
  <c r="O86" i="25"/>
  <c r="M35" i="25"/>
  <c r="M37" i="25" s="1"/>
  <c r="M32" i="25"/>
  <c r="AH161" i="25"/>
  <c r="AH160" i="25"/>
  <c r="AH157" i="25"/>
  <c r="AH156" i="25"/>
  <c r="P138" i="25"/>
  <c r="P137" i="25"/>
  <c r="P139" i="25"/>
  <c r="P136" i="25"/>
  <c r="AH162" i="25"/>
  <c r="P161" i="25"/>
  <c r="AH159" i="25"/>
  <c r="P159" i="25"/>
  <c r="AH158" i="25"/>
  <c r="P157" i="25"/>
  <c r="P155" i="25"/>
  <c r="P154" i="25"/>
  <c r="P141" i="25"/>
  <c r="P134" i="25"/>
  <c r="P140" i="25"/>
  <c r="P106" i="25"/>
  <c r="AH104" i="25"/>
  <c r="P102" i="25"/>
  <c r="AH100" i="25"/>
  <c r="P86" i="25"/>
  <c r="P85" i="25"/>
  <c r="P78" i="25"/>
  <c r="P77" i="25"/>
  <c r="P160" i="25"/>
  <c r="P158" i="25"/>
  <c r="AH105" i="25"/>
  <c r="P103" i="25"/>
  <c r="AH101" i="25"/>
  <c r="P84" i="25"/>
  <c r="P79" i="25"/>
  <c r="P104" i="25"/>
  <c r="AH102" i="25"/>
  <c r="P100" i="25"/>
  <c r="P82" i="25"/>
  <c r="P81" i="25"/>
  <c r="P156" i="25"/>
  <c r="P105" i="25"/>
  <c r="P80" i="25"/>
  <c r="P16" i="25"/>
  <c r="P20" i="25"/>
  <c r="P15" i="25"/>
  <c r="P83" i="25"/>
  <c r="AH106" i="25"/>
  <c r="AH103" i="25"/>
  <c r="P101" i="25"/>
  <c r="P135" i="25"/>
  <c r="P99" i="25"/>
  <c r="P19" i="25"/>
  <c r="P14" i="25"/>
  <c r="Q9" i="25"/>
  <c r="P162" i="25"/>
  <c r="O224" i="25"/>
  <c r="O228" i="25" s="1"/>
  <c r="AG163" i="25"/>
  <c r="AG171" i="25" s="1"/>
  <c r="O163" i="25"/>
  <c r="P163" i="25" s="1"/>
  <c r="O186" i="25"/>
  <c r="O192" i="25" s="1"/>
  <c r="AG107" i="25"/>
  <c r="AH107" i="25" s="1"/>
  <c r="O42" i="25"/>
  <c r="O247" i="25" s="1"/>
  <c r="J75" i="30" s="1"/>
  <c r="O107" i="25"/>
  <c r="P107" i="25" s="1"/>
  <c r="O94" i="25"/>
  <c r="AG115" i="25"/>
  <c r="N201" i="25"/>
  <c r="N204" i="25" s="1"/>
  <c r="N31" i="25"/>
  <c r="N36" i="25" s="1"/>
  <c r="J262" i="25"/>
  <c r="E82" i="30" s="1"/>
  <c r="M60" i="25"/>
  <c r="N94" i="25"/>
  <c r="K255" i="25"/>
  <c r="F79" i="30" s="1"/>
  <c r="O25" i="25"/>
  <c r="O23" i="25"/>
  <c r="O24" i="25"/>
  <c r="N216" i="25"/>
  <c r="N228" i="25"/>
  <c r="K175" i="25"/>
  <c r="K244" i="25" s="1"/>
  <c r="O212" i="25"/>
  <c r="O216" i="25" s="1"/>
  <c r="O142" i="25"/>
  <c r="P142" i="25" s="1"/>
  <c r="N26" i="25"/>
  <c r="N48" i="25"/>
  <c r="N249" i="25" s="1"/>
  <c r="I76" i="30" s="1"/>
  <c r="M193" i="25"/>
  <c r="M264" i="25" s="1"/>
  <c r="L232" i="25"/>
  <c r="L120" i="25"/>
  <c r="M150" i="25"/>
  <c r="N133" i="25"/>
  <c r="N200" i="25"/>
  <c r="N203" i="25" s="1"/>
  <c r="N30" i="25"/>
  <c r="N53" i="25" s="1"/>
  <c r="N251" i="25" s="1"/>
  <c r="I77" i="30" s="1"/>
  <c r="L255" i="25"/>
  <c r="G79" i="30" s="1"/>
  <c r="M115" i="25"/>
  <c r="N98" i="25"/>
  <c r="I282" i="26" l="1"/>
  <c r="D34" i="30" s="1"/>
  <c r="D33" i="30"/>
  <c r="M255" i="26"/>
  <c r="N205" i="25"/>
  <c r="L241" i="25"/>
  <c r="AG125" i="26"/>
  <c r="K56" i="26"/>
  <c r="AH163" i="25"/>
  <c r="AI163" i="25" s="1"/>
  <c r="N169" i="26"/>
  <c r="N211" i="26"/>
  <c r="AG181" i="26"/>
  <c r="AH181" i="26" s="1"/>
  <c r="I285" i="26"/>
  <c r="D36" i="30" s="1"/>
  <c r="L226" i="26"/>
  <c r="L228" i="26" s="1"/>
  <c r="L50" i="26"/>
  <c r="M40" i="26"/>
  <c r="M35" i="26"/>
  <c r="M30" i="26"/>
  <c r="AG126" i="26"/>
  <c r="O61" i="26"/>
  <c r="O270" i="26" s="1"/>
  <c r="J29" i="30" s="1"/>
  <c r="O126" i="26"/>
  <c r="O134" i="26" s="1"/>
  <c r="O235" i="26"/>
  <c r="O239" i="26" s="1"/>
  <c r="O161" i="26"/>
  <c r="O169" i="26" s="1"/>
  <c r="L217" i="26"/>
  <c r="L225" i="26"/>
  <c r="L227" i="26" s="1"/>
  <c r="L49" i="26"/>
  <c r="M43" i="26"/>
  <c r="M38" i="26"/>
  <c r="M33" i="26"/>
  <c r="O247" i="26"/>
  <c r="O251" i="26" s="1"/>
  <c r="AG182" i="26"/>
  <c r="AH182" i="26" s="1"/>
  <c r="O18" i="26"/>
  <c r="O182" i="26"/>
  <c r="P182" i="26" s="1"/>
  <c r="J196" i="26"/>
  <c r="J198" i="26" s="1"/>
  <c r="J278" i="26"/>
  <c r="AF191" i="26"/>
  <c r="N190" i="26" s="1"/>
  <c r="N255" i="26" s="1"/>
  <c r="K276" i="26"/>
  <c r="F32" i="30" s="1"/>
  <c r="K79" i="26"/>
  <c r="O210" i="26"/>
  <c r="O209" i="26"/>
  <c r="O208" i="26"/>
  <c r="O207" i="26"/>
  <c r="L243" i="26"/>
  <c r="L264" i="26" s="1"/>
  <c r="L139" i="26"/>
  <c r="L194" i="26" s="1"/>
  <c r="L267" i="26" s="1"/>
  <c r="N26" i="26"/>
  <c r="N25" i="26"/>
  <c r="N24" i="26"/>
  <c r="N23" i="26"/>
  <c r="M41" i="26"/>
  <c r="M36" i="26"/>
  <c r="M31" i="26"/>
  <c r="M27" i="26"/>
  <c r="M213" i="26" s="1"/>
  <c r="M217" i="26" s="1"/>
  <c r="M219" i="26" s="1"/>
  <c r="M287" i="26" s="1"/>
  <c r="M42" i="26"/>
  <c r="M37" i="26"/>
  <c r="M32" i="26"/>
  <c r="P181" i="26"/>
  <c r="P179" i="26"/>
  <c r="P177" i="26"/>
  <c r="P175" i="26"/>
  <c r="P159" i="26"/>
  <c r="P154" i="26"/>
  <c r="AH180" i="26"/>
  <c r="AH179" i="26"/>
  <c r="AH176" i="26"/>
  <c r="AH175" i="26"/>
  <c r="P157" i="26"/>
  <c r="P156" i="26"/>
  <c r="P158" i="26"/>
  <c r="P155" i="26"/>
  <c r="P180" i="26"/>
  <c r="AH178" i="26"/>
  <c r="P176" i="26"/>
  <c r="P160" i="26"/>
  <c r="P126" i="26"/>
  <c r="AH124" i="26"/>
  <c r="P122" i="26"/>
  <c r="P103" i="26"/>
  <c r="P98" i="26"/>
  <c r="P153" i="26"/>
  <c r="P152" i="26"/>
  <c r="AH125" i="26"/>
  <c r="P123" i="26"/>
  <c r="P101" i="26"/>
  <c r="P100" i="26"/>
  <c r="AH177" i="26"/>
  <c r="AH126" i="26"/>
  <c r="P124" i="26"/>
  <c r="AH122" i="26"/>
  <c r="P102" i="26"/>
  <c r="P99" i="26"/>
  <c r="P173" i="26"/>
  <c r="P178" i="26"/>
  <c r="P125" i="26"/>
  <c r="AH123" i="26"/>
  <c r="P104" i="26"/>
  <c r="P97" i="26"/>
  <c r="P20" i="26"/>
  <c r="P15" i="26"/>
  <c r="P106" i="26" s="1"/>
  <c r="P19" i="26"/>
  <c r="P174" i="26"/>
  <c r="P14" i="26"/>
  <c r="Q9" i="26"/>
  <c r="P105" i="26"/>
  <c r="P16" i="26"/>
  <c r="M113" i="26"/>
  <c r="N96" i="26"/>
  <c r="N239" i="26"/>
  <c r="L44" i="26"/>
  <c r="L67" i="26"/>
  <c r="L272" i="26" s="1"/>
  <c r="G30" i="30" s="1"/>
  <c r="K177" i="25"/>
  <c r="K179" i="25" s="1"/>
  <c r="L175" i="25"/>
  <c r="M232" i="25"/>
  <c r="M120" i="25"/>
  <c r="N35" i="25"/>
  <c r="N37" i="25" s="1"/>
  <c r="N32" i="25"/>
  <c r="M173" i="25"/>
  <c r="M220" i="25"/>
  <c r="O200" i="25"/>
  <c r="O203" i="25" s="1"/>
  <c r="O30" i="25"/>
  <c r="O53" i="25" s="1"/>
  <c r="O251" i="25" s="1"/>
  <c r="J77" i="30" s="1"/>
  <c r="K259" i="25"/>
  <c r="F80" i="30" s="1"/>
  <c r="N58" i="25"/>
  <c r="Q139" i="25"/>
  <c r="Q136" i="25"/>
  <c r="Q163" i="25"/>
  <c r="AI162" i="25"/>
  <c r="Q161" i="25"/>
  <c r="AI159" i="25"/>
  <c r="Q159" i="25"/>
  <c r="AI158" i="25"/>
  <c r="Q157" i="25"/>
  <c r="Q155" i="25"/>
  <c r="Q154" i="25"/>
  <c r="Q142" i="25"/>
  <c r="Q141" i="25"/>
  <c r="Q134" i="25"/>
  <c r="Q162" i="25"/>
  <c r="Q160" i="25"/>
  <c r="Q158" i="25"/>
  <c r="Q156" i="25"/>
  <c r="Q140" i="25"/>
  <c r="Q135" i="25"/>
  <c r="AI157" i="25"/>
  <c r="Q137" i="25"/>
  <c r="AI105" i="25"/>
  <c r="Q103" i="25"/>
  <c r="AI101" i="25"/>
  <c r="Q84" i="25"/>
  <c r="Q79" i="25"/>
  <c r="AI161" i="25"/>
  <c r="Q138" i="25"/>
  <c r="Q104" i="25"/>
  <c r="AI102" i="25"/>
  <c r="Q100" i="25"/>
  <c r="Q82" i="25"/>
  <c r="Q81" i="25"/>
  <c r="AI160" i="25"/>
  <c r="AI107" i="25"/>
  <c r="Q107" i="25"/>
  <c r="AI106" i="25"/>
  <c r="Q105" i="25"/>
  <c r="AI103" i="25"/>
  <c r="Q101" i="25"/>
  <c r="Q83" i="25"/>
  <c r="Q80" i="25"/>
  <c r="Q86" i="25"/>
  <c r="Q20" i="25"/>
  <c r="Q15" i="25"/>
  <c r="Q19" i="25"/>
  <c r="Q14" i="25"/>
  <c r="R9" i="25"/>
  <c r="Q16" i="25"/>
  <c r="AI100" i="25"/>
  <c r="Q106" i="25"/>
  <c r="Q77" i="25"/>
  <c r="AI104" i="25"/>
  <c r="Q102" i="25"/>
  <c r="Q85" i="25"/>
  <c r="AI156" i="25"/>
  <c r="Q78" i="25"/>
  <c r="P224" i="25"/>
  <c r="P228" i="25" s="1"/>
  <c r="AH164" i="25"/>
  <c r="P18" i="25"/>
  <c r="P164" i="25"/>
  <c r="Q164" i="25" s="1"/>
  <c r="O26" i="25"/>
  <c r="O48" i="25"/>
  <c r="O249" i="25" s="1"/>
  <c r="J76" i="30" s="1"/>
  <c r="P186" i="25"/>
  <c r="P192" i="25" s="1"/>
  <c r="AH108" i="25"/>
  <c r="AI108" i="25" s="1"/>
  <c r="P42" i="25"/>
  <c r="P247" i="25" s="1"/>
  <c r="K75" i="30" s="1"/>
  <c r="P108" i="25"/>
  <c r="P115" i="25" s="1"/>
  <c r="AH115" i="25"/>
  <c r="O193" i="25"/>
  <c r="O264" i="25" s="1"/>
  <c r="N115" i="25"/>
  <c r="N232" i="25" s="1"/>
  <c r="O98" i="25"/>
  <c r="O115" i="25" s="1"/>
  <c r="O120" i="25" s="1"/>
  <c r="N150" i="25"/>
  <c r="N173" i="25" s="1"/>
  <c r="O133" i="25"/>
  <c r="M255" i="25"/>
  <c r="H79" i="30" s="1"/>
  <c r="P185" i="25"/>
  <c r="P191" i="25" s="1"/>
  <c r="P87" i="25"/>
  <c r="Q87" i="25" s="1"/>
  <c r="N265" i="25"/>
  <c r="I83" i="30" s="1"/>
  <c r="O201" i="25"/>
  <c r="O204" i="25" s="1"/>
  <c r="O31" i="25"/>
  <c r="O36" i="25" s="1"/>
  <c r="AG172" i="25"/>
  <c r="O171" i="25" s="1"/>
  <c r="P212" i="25"/>
  <c r="P216" i="25" s="1"/>
  <c r="P143" i="25"/>
  <c r="Q143" i="25" s="1"/>
  <c r="AH171" i="25" l="1"/>
  <c r="J282" i="26"/>
  <c r="E34" i="30" s="1"/>
  <c r="E33" i="30"/>
  <c r="AG134" i="26"/>
  <c r="AG190" i="26"/>
  <c r="N192" i="26"/>
  <c r="AI164" i="25"/>
  <c r="P161" i="26"/>
  <c r="Q161" i="26" s="1"/>
  <c r="J285" i="26"/>
  <c r="E36" i="30" s="1"/>
  <c r="P61" i="26"/>
  <c r="P270" i="26" s="1"/>
  <c r="K29" i="30" s="1"/>
  <c r="AH127" i="26"/>
  <c r="P127" i="26"/>
  <c r="P134" i="26" s="1"/>
  <c r="N43" i="26"/>
  <c r="N33" i="26"/>
  <c r="N38" i="26"/>
  <c r="O25" i="26"/>
  <c r="O24" i="26"/>
  <c r="O23" i="26"/>
  <c r="O26" i="26"/>
  <c r="L54" i="26"/>
  <c r="L51" i="26"/>
  <c r="L72" i="26"/>
  <c r="L274" i="26" s="1"/>
  <c r="G31" i="30" s="1"/>
  <c r="N113" i="26"/>
  <c r="O96" i="26"/>
  <c r="P235" i="26"/>
  <c r="P239" i="26" s="1"/>
  <c r="P162" i="26"/>
  <c r="N41" i="26"/>
  <c r="N31" i="26"/>
  <c r="N36" i="26"/>
  <c r="L229" i="26"/>
  <c r="M67" i="26"/>
  <c r="M272" i="26" s="1"/>
  <c r="H30" i="30" s="1"/>
  <c r="M44" i="26"/>
  <c r="N40" i="26"/>
  <c r="N35" i="26"/>
  <c r="N30" i="26"/>
  <c r="L219" i="26"/>
  <c r="M139" i="26"/>
  <c r="M194" i="26" s="1"/>
  <c r="M267" i="26" s="1"/>
  <c r="M243" i="26"/>
  <c r="M264" i="26" s="1"/>
  <c r="AI180" i="26"/>
  <c r="AI179" i="26"/>
  <c r="AI176" i="26"/>
  <c r="AI175" i="26"/>
  <c r="Q157" i="26"/>
  <c r="Q156" i="26"/>
  <c r="Q158" i="26"/>
  <c r="Q155" i="26"/>
  <c r="AI182" i="26"/>
  <c r="Q182" i="26"/>
  <c r="AI181" i="26"/>
  <c r="Q180" i="26"/>
  <c r="AI178" i="26"/>
  <c r="Q178" i="26"/>
  <c r="AI177" i="26"/>
  <c r="Q176" i="26"/>
  <c r="Q174" i="26"/>
  <c r="Q173" i="26"/>
  <c r="Q160" i="26"/>
  <c r="Q153" i="26"/>
  <c r="Q152" i="26"/>
  <c r="Q162" i="26"/>
  <c r="AI125" i="26"/>
  <c r="Q123" i="26"/>
  <c r="Q101" i="26"/>
  <c r="Q100" i="26"/>
  <c r="Q179" i="26"/>
  <c r="Q177" i="26"/>
  <c r="Q154" i="26"/>
  <c r="AI126" i="26"/>
  <c r="Q124" i="26"/>
  <c r="Q102" i="26"/>
  <c r="Q99" i="26"/>
  <c r="Q159" i="26"/>
  <c r="AI127" i="26"/>
  <c r="Q125" i="26"/>
  <c r="AI123" i="26"/>
  <c r="Q105" i="26"/>
  <c r="Q104" i="26"/>
  <c r="Q97" i="26"/>
  <c r="Q16" i="26"/>
  <c r="Q181" i="26"/>
  <c r="Q106" i="26"/>
  <c r="Q20" i="26"/>
  <c r="Q175" i="26"/>
  <c r="Q126" i="26"/>
  <c r="AI124" i="26"/>
  <c r="Q98" i="26"/>
  <c r="Q19" i="26"/>
  <c r="Q14" i="26"/>
  <c r="R9" i="26"/>
  <c r="Q15" i="26"/>
  <c r="Q107" i="26" s="1"/>
  <c r="Q103" i="26"/>
  <c r="AH134" i="26"/>
  <c r="AG191" i="26"/>
  <c r="O190" i="26" s="1"/>
  <c r="O192" i="26" s="1"/>
  <c r="M225" i="26"/>
  <c r="M227" i="26" s="1"/>
  <c r="M49" i="26"/>
  <c r="L55" i="26"/>
  <c r="L77" i="26"/>
  <c r="P210" i="26"/>
  <c r="P209" i="26"/>
  <c r="P208" i="26"/>
  <c r="P207" i="26"/>
  <c r="P247" i="26"/>
  <c r="P251" i="26" s="1"/>
  <c r="AH183" i="26"/>
  <c r="AI183" i="26" s="1"/>
  <c r="P18" i="26"/>
  <c r="P183" i="26"/>
  <c r="Q183" i="26" s="1"/>
  <c r="N27" i="26"/>
  <c r="N213" i="26" s="1"/>
  <c r="N217" i="26" s="1"/>
  <c r="N219" i="26" s="1"/>
  <c r="N287" i="26" s="1"/>
  <c r="N42" i="26"/>
  <c r="N37" i="26"/>
  <c r="N32" i="26"/>
  <c r="O211" i="26"/>
  <c r="K278" i="26"/>
  <c r="K196" i="26"/>
  <c r="K198" i="26" s="1"/>
  <c r="M226" i="26"/>
  <c r="M228" i="26" s="1"/>
  <c r="M50" i="26"/>
  <c r="O58" i="25"/>
  <c r="O150" i="25"/>
  <c r="P133" i="25"/>
  <c r="P24" i="25"/>
  <c r="P25" i="25"/>
  <c r="P23" i="25"/>
  <c r="Q108" i="25"/>
  <c r="Q185" i="25"/>
  <c r="Q191" i="25" s="1"/>
  <c r="Q88" i="25"/>
  <c r="Q94" i="25" s="1"/>
  <c r="O32" i="25"/>
  <c r="O35" i="25"/>
  <c r="O37" i="25" s="1"/>
  <c r="M175" i="25"/>
  <c r="M241" i="25"/>
  <c r="Q212" i="25"/>
  <c r="Q216" i="25" s="1"/>
  <c r="Q144" i="25"/>
  <c r="R144" i="25" s="1"/>
  <c r="P193" i="25"/>
  <c r="P264" i="25" s="1"/>
  <c r="AH172" i="25"/>
  <c r="P171" i="25" s="1"/>
  <c r="P232" i="25" s="1"/>
  <c r="AJ163" i="25"/>
  <c r="R163" i="25"/>
  <c r="AJ162" i="25"/>
  <c r="R161" i="25"/>
  <c r="AJ159" i="25"/>
  <c r="R159" i="25"/>
  <c r="AJ158" i="25"/>
  <c r="R157" i="25"/>
  <c r="R155" i="25"/>
  <c r="R154" i="25"/>
  <c r="R142" i="25"/>
  <c r="R141" i="25"/>
  <c r="R134" i="25"/>
  <c r="R164" i="25"/>
  <c r="R162" i="25"/>
  <c r="R160" i="25"/>
  <c r="R158" i="25"/>
  <c r="R156" i="25"/>
  <c r="R143" i="25"/>
  <c r="R140" i="25"/>
  <c r="R135" i="25"/>
  <c r="AJ164" i="25"/>
  <c r="AJ161" i="25"/>
  <c r="AJ160" i="25"/>
  <c r="AJ157" i="25"/>
  <c r="AJ156" i="25"/>
  <c r="R138" i="25"/>
  <c r="R137" i="25"/>
  <c r="R104" i="25"/>
  <c r="AJ102" i="25"/>
  <c r="R82" i="25"/>
  <c r="R81" i="25"/>
  <c r="AJ107" i="25"/>
  <c r="R107" i="25"/>
  <c r="AJ106" i="25"/>
  <c r="R105" i="25"/>
  <c r="AJ103" i="25"/>
  <c r="R101" i="25"/>
  <c r="R88" i="25"/>
  <c r="R83" i="25"/>
  <c r="R80" i="25"/>
  <c r="R139" i="25"/>
  <c r="R108" i="25"/>
  <c r="R106" i="25"/>
  <c r="AJ104" i="25"/>
  <c r="R102" i="25"/>
  <c r="R86" i="25"/>
  <c r="R85" i="25"/>
  <c r="R78" i="25"/>
  <c r="R77" i="25"/>
  <c r="AJ101" i="25"/>
  <c r="R84" i="25"/>
  <c r="R19" i="25"/>
  <c r="R14" i="25"/>
  <c r="S9" i="25"/>
  <c r="R79" i="25"/>
  <c r="R20" i="25"/>
  <c r="R15" i="25"/>
  <c r="R136" i="25"/>
  <c r="AJ108" i="25"/>
  <c r="AJ105" i="25"/>
  <c r="R103" i="25"/>
  <c r="R87" i="25"/>
  <c r="R16" i="25"/>
  <c r="Q224" i="25"/>
  <c r="Q228" i="25" s="1"/>
  <c r="AI165" i="25"/>
  <c r="AI171" i="25" s="1"/>
  <c r="Q18" i="25"/>
  <c r="Q165" i="25"/>
  <c r="R165" i="25" s="1"/>
  <c r="L244" i="25"/>
  <c r="L259" i="25" s="1"/>
  <c r="G80" i="30" s="1"/>
  <c r="L177" i="25"/>
  <c r="L179" i="25" s="1"/>
  <c r="K262" i="25"/>
  <c r="F82" i="30" s="1"/>
  <c r="Q186" i="25"/>
  <c r="Q192" i="25" s="1"/>
  <c r="AI109" i="25"/>
  <c r="AJ109" i="25" s="1"/>
  <c r="Q42" i="25"/>
  <c r="Q247" i="25" s="1"/>
  <c r="L75" i="30" s="1"/>
  <c r="Q109" i="25"/>
  <c r="R109" i="25" s="1"/>
  <c r="N120" i="25"/>
  <c r="N175" i="25" s="1"/>
  <c r="N244" i="25" s="1"/>
  <c r="N220" i="25"/>
  <c r="N241" i="25" s="1"/>
  <c r="O232" i="25"/>
  <c r="P94" i="25"/>
  <c r="N253" i="25"/>
  <c r="I78" i="30" s="1"/>
  <c r="N60" i="25"/>
  <c r="O205" i="25"/>
  <c r="K282" i="26" l="1"/>
  <c r="F34" i="30" s="1"/>
  <c r="F33" i="30"/>
  <c r="AI115" i="25"/>
  <c r="P169" i="26"/>
  <c r="Q193" i="25"/>
  <c r="Q264" i="25" s="1"/>
  <c r="Q127" i="26"/>
  <c r="R127" i="26" s="1"/>
  <c r="K285" i="26"/>
  <c r="F36" i="30" s="1"/>
  <c r="M55" i="26"/>
  <c r="M77" i="26"/>
  <c r="AH190" i="26"/>
  <c r="L288" i="26"/>
  <c r="G37" i="30" s="1"/>
  <c r="O43" i="26"/>
  <c r="O38" i="26"/>
  <c r="O33" i="26"/>
  <c r="P24" i="26"/>
  <c r="P23" i="26"/>
  <c r="P26" i="26"/>
  <c r="P25" i="26"/>
  <c r="M51" i="26"/>
  <c r="M54" i="26"/>
  <c r="M72" i="26"/>
  <c r="M274" i="26" s="1"/>
  <c r="H31" i="30" s="1"/>
  <c r="AH191" i="26"/>
  <c r="P190" i="26" s="1"/>
  <c r="P192" i="26" s="1"/>
  <c r="R158" i="26"/>
  <c r="R155" i="26"/>
  <c r="AJ182" i="26"/>
  <c r="R182" i="26"/>
  <c r="AJ181" i="26"/>
  <c r="R180" i="26"/>
  <c r="AJ178" i="26"/>
  <c r="R178" i="26"/>
  <c r="AJ177" i="26"/>
  <c r="R176" i="26"/>
  <c r="R174" i="26"/>
  <c r="R173" i="26"/>
  <c r="R161" i="26"/>
  <c r="R160" i="26"/>
  <c r="R153" i="26"/>
  <c r="R152" i="26"/>
  <c r="R183" i="26"/>
  <c r="R181" i="26"/>
  <c r="R179" i="26"/>
  <c r="R177" i="26"/>
  <c r="R175" i="26"/>
  <c r="R162" i="26"/>
  <c r="R159" i="26"/>
  <c r="R154" i="26"/>
  <c r="AJ176" i="26"/>
  <c r="AJ126" i="26"/>
  <c r="R124" i="26"/>
  <c r="R107" i="26"/>
  <c r="R102" i="26"/>
  <c r="R99" i="26"/>
  <c r="AJ183" i="26"/>
  <c r="AJ180" i="26"/>
  <c r="AJ127" i="26"/>
  <c r="R125" i="26"/>
  <c r="R105" i="26"/>
  <c r="R104" i="26"/>
  <c r="R97" i="26"/>
  <c r="AJ179" i="26"/>
  <c r="R156" i="26"/>
  <c r="R126" i="26"/>
  <c r="AJ124" i="26"/>
  <c r="R106" i="26"/>
  <c r="R103" i="26"/>
  <c r="R98" i="26"/>
  <c r="R157" i="26"/>
  <c r="R101" i="26"/>
  <c r="R20" i="26"/>
  <c r="R15" i="26"/>
  <c r="R108" i="26" s="1"/>
  <c r="AJ175" i="26"/>
  <c r="R19" i="26"/>
  <c r="R100" i="26"/>
  <c r="R16" i="26"/>
  <c r="AJ125" i="26"/>
  <c r="R14" i="26"/>
  <c r="S9" i="26"/>
  <c r="N67" i="26"/>
  <c r="N272" i="26" s="1"/>
  <c r="I30" i="30" s="1"/>
  <c r="N44" i="26"/>
  <c r="O40" i="26"/>
  <c r="O35" i="26"/>
  <c r="O30" i="26"/>
  <c r="O42" i="26"/>
  <c r="O37" i="26"/>
  <c r="O32" i="26"/>
  <c r="Q247" i="26"/>
  <c r="Q251" i="26" s="1"/>
  <c r="AI184" i="26"/>
  <c r="AJ184" i="26" s="1"/>
  <c r="Q18" i="26"/>
  <c r="Q184" i="26"/>
  <c r="R184" i="26" s="1"/>
  <c r="P211" i="26"/>
  <c r="L276" i="26"/>
  <c r="G32" i="30" s="1"/>
  <c r="L79" i="26"/>
  <c r="M229" i="26"/>
  <c r="M288" i="26" s="1"/>
  <c r="H37" i="30" s="1"/>
  <c r="Q210" i="26"/>
  <c r="Q209" i="26"/>
  <c r="Q208" i="26"/>
  <c r="Q207" i="26"/>
  <c r="N225" i="26"/>
  <c r="N227" i="26" s="1"/>
  <c r="N49" i="26"/>
  <c r="O255" i="26"/>
  <c r="P255" i="26"/>
  <c r="O113" i="26"/>
  <c r="P96" i="26"/>
  <c r="O27" i="26"/>
  <c r="O213" i="26" s="1"/>
  <c r="O217" i="26" s="1"/>
  <c r="O219" i="26" s="1"/>
  <c r="L287" i="26"/>
  <c r="Q235" i="26"/>
  <c r="Q239" i="26" s="1"/>
  <c r="Q163" i="26"/>
  <c r="Q169" i="26" s="1"/>
  <c r="Q61" i="26"/>
  <c r="Q270" i="26" s="1"/>
  <c r="L29" i="30" s="1"/>
  <c r="AI128" i="26"/>
  <c r="AI134" i="26" s="1"/>
  <c r="Q128" i="26"/>
  <c r="AI190" i="26"/>
  <c r="N226" i="26"/>
  <c r="N228" i="26" s="1"/>
  <c r="N50" i="26"/>
  <c r="N243" i="26"/>
  <c r="N264" i="26" s="1"/>
  <c r="N139" i="26"/>
  <c r="N194" i="26" s="1"/>
  <c r="N267" i="26" s="1"/>
  <c r="L56" i="26"/>
  <c r="O41" i="26"/>
  <c r="O36" i="26"/>
  <c r="O31" i="26"/>
  <c r="L262" i="25"/>
  <c r="G82" i="30" s="1"/>
  <c r="S164" i="25"/>
  <c r="S162" i="25"/>
  <c r="S160" i="25"/>
  <c r="S158" i="25"/>
  <c r="S156" i="25"/>
  <c r="S143" i="25"/>
  <c r="S140" i="25"/>
  <c r="S135" i="25"/>
  <c r="AK164" i="25"/>
  <c r="AK161" i="25"/>
  <c r="AK160" i="25"/>
  <c r="AK157" i="25"/>
  <c r="AK156" i="25"/>
  <c r="S138" i="25"/>
  <c r="S137" i="25"/>
  <c r="S144" i="25"/>
  <c r="S139" i="25"/>
  <c r="S136" i="25"/>
  <c r="AK163" i="25"/>
  <c r="AK162" i="25"/>
  <c r="S109" i="25"/>
  <c r="AK107" i="25"/>
  <c r="S107" i="25"/>
  <c r="AK106" i="25"/>
  <c r="S105" i="25"/>
  <c r="AK103" i="25"/>
  <c r="S88" i="25"/>
  <c r="S83" i="25"/>
  <c r="S80" i="25"/>
  <c r="AK158" i="25"/>
  <c r="S141" i="25"/>
  <c r="S108" i="25"/>
  <c r="S106" i="25"/>
  <c r="AK104" i="25"/>
  <c r="S102" i="25"/>
  <c r="S86" i="25"/>
  <c r="S85" i="25"/>
  <c r="S78" i="25"/>
  <c r="S77" i="25"/>
  <c r="S163" i="25"/>
  <c r="S159" i="25"/>
  <c r="S155" i="25"/>
  <c r="S154" i="25"/>
  <c r="S134" i="25"/>
  <c r="AK109" i="25"/>
  <c r="AK108" i="25"/>
  <c r="AK105" i="25"/>
  <c r="S103" i="25"/>
  <c r="S87" i="25"/>
  <c r="S84" i="25"/>
  <c r="S79" i="25"/>
  <c r="S165" i="25"/>
  <c r="S161" i="25"/>
  <c r="S104" i="25"/>
  <c r="S81" i="25"/>
  <c r="S16" i="25"/>
  <c r="AK102" i="25"/>
  <c r="S19" i="25"/>
  <c r="S14" i="25"/>
  <c r="S142" i="25"/>
  <c r="S82" i="25"/>
  <c r="AK159" i="25"/>
  <c r="S157" i="25"/>
  <c r="S20" i="25"/>
  <c r="S15" i="25"/>
  <c r="T9" i="25"/>
  <c r="AJ165" i="25"/>
  <c r="AK165" i="25" s="1"/>
  <c r="M244" i="25"/>
  <c r="M259" i="25" s="1"/>
  <c r="H80" i="30" s="1"/>
  <c r="M177" i="25"/>
  <c r="M179" i="25" s="1"/>
  <c r="O173" i="25"/>
  <c r="O175" i="25" s="1"/>
  <c r="O244" i="25" s="1"/>
  <c r="O220" i="25"/>
  <c r="R185" i="25"/>
  <c r="R191" i="25" s="1"/>
  <c r="R193" i="25" s="1"/>
  <c r="R264" i="25" s="1"/>
  <c r="R89" i="25"/>
  <c r="S89" i="25" s="1"/>
  <c r="R94" i="25"/>
  <c r="P201" i="25"/>
  <c r="P204" i="25" s="1"/>
  <c r="P31" i="25"/>
  <c r="P36" i="25" s="1"/>
  <c r="O253" i="25"/>
  <c r="J78" i="30" s="1"/>
  <c r="O60" i="25"/>
  <c r="O265" i="25"/>
  <c r="J83" i="30" s="1"/>
  <c r="P48" i="25"/>
  <c r="P249" i="25" s="1"/>
  <c r="K76" i="30" s="1"/>
  <c r="P26" i="25"/>
  <c r="P120" i="25"/>
  <c r="AJ110" i="25"/>
  <c r="AK110" i="25" s="1"/>
  <c r="R186" i="25"/>
  <c r="R192" i="25" s="1"/>
  <c r="R42" i="25"/>
  <c r="R247" i="25" s="1"/>
  <c r="M75" i="30" s="1"/>
  <c r="R110" i="25"/>
  <c r="S110" i="25" s="1"/>
  <c r="R224" i="25"/>
  <c r="R228" i="25" s="1"/>
  <c r="AJ166" i="25"/>
  <c r="AK166" i="25" s="1"/>
  <c r="R18" i="25"/>
  <c r="R166" i="25"/>
  <c r="S166" i="25" s="1"/>
  <c r="R212" i="25"/>
  <c r="R216" i="25" s="1"/>
  <c r="R145" i="25"/>
  <c r="S145" i="25" s="1"/>
  <c r="P200" i="25"/>
  <c r="P203" i="25" s="1"/>
  <c r="P30" i="25"/>
  <c r="P53" i="25" s="1"/>
  <c r="P251" i="25" s="1"/>
  <c r="K77" i="30" s="1"/>
  <c r="AI172" i="25"/>
  <c r="Q171" i="25" s="1"/>
  <c r="N255" i="25"/>
  <c r="N177" i="25"/>
  <c r="O241" i="25"/>
  <c r="Q115" i="25"/>
  <c r="Q120" i="25" s="1"/>
  <c r="Q24" i="25"/>
  <c r="Q25" i="25"/>
  <c r="Q23" i="25"/>
  <c r="P150" i="25"/>
  <c r="P173" i="25" s="1"/>
  <c r="P175" i="25" s="1"/>
  <c r="P244" i="25" s="1"/>
  <c r="Q133" i="25"/>
  <c r="AJ171" i="25" l="1"/>
  <c r="M56" i="26"/>
  <c r="N259" i="25"/>
  <c r="I80" i="30" s="1"/>
  <c r="I79" i="30"/>
  <c r="Q134" i="26"/>
  <c r="P220" i="25"/>
  <c r="P241" i="25" s="1"/>
  <c r="AI191" i="26"/>
  <c r="Q190" i="26" s="1"/>
  <c r="Q255" i="26" s="1"/>
  <c r="AJ128" i="26"/>
  <c r="AK128" i="26" s="1"/>
  <c r="R163" i="26"/>
  <c r="O287" i="26"/>
  <c r="L278" i="26"/>
  <c r="L196" i="26"/>
  <c r="L198" i="26" s="1"/>
  <c r="P40" i="26"/>
  <c r="P30" i="26"/>
  <c r="P35" i="26"/>
  <c r="N55" i="26"/>
  <c r="N77" i="26"/>
  <c r="P113" i="26"/>
  <c r="Q96" i="26"/>
  <c r="N54" i="26"/>
  <c r="N51" i="26"/>
  <c r="N72" i="26"/>
  <c r="N274" i="26" s="1"/>
  <c r="I31" i="30" s="1"/>
  <c r="O225" i="26"/>
  <c r="O227" i="26" s="1"/>
  <c r="O49" i="26"/>
  <c r="R235" i="26"/>
  <c r="R239" i="26" s="1"/>
  <c r="R164" i="26"/>
  <c r="S164" i="26" s="1"/>
  <c r="R128" i="26"/>
  <c r="P27" i="26"/>
  <c r="P213" i="26" s="1"/>
  <c r="P217" i="26" s="1"/>
  <c r="P219" i="26" s="1"/>
  <c r="P287" i="26" s="1"/>
  <c r="Q23" i="26"/>
  <c r="Q26" i="26"/>
  <c r="Q25" i="26"/>
  <c r="Q24" i="26"/>
  <c r="R210" i="26"/>
  <c r="R209" i="26"/>
  <c r="R208" i="26"/>
  <c r="R207" i="26"/>
  <c r="O243" i="26"/>
  <c r="O264" i="26" s="1"/>
  <c r="O139" i="26"/>
  <c r="O194" i="26" s="1"/>
  <c r="O267" i="26" s="1"/>
  <c r="N229" i="26"/>
  <c r="N288" i="26" s="1"/>
  <c r="I37" i="30" s="1"/>
  <c r="O226" i="26"/>
  <c r="O228" i="26" s="1"/>
  <c r="O50" i="26"/>
  <c r="AJ129" i="26"/>
  <c r="AK129" i="26" s="1"/>
  <c r="R61" i="26"/>
  <c r="R270" i="26" s="1"/>
  <c r="M29" i="30" s="1"/>
  <c r="R129" i="26"/>
  <c r="P37" i="26"/>
  <c r="P42" i="26"/>
  <c r="P32" i="26"/>
  <c r="P41" i="26"/>
  <c r="P36" i="26"/>
  <c r="P31" i="26"/>
  <c r="O67" i="26"/>
  <c r="O272" i="26" s="1"/>
  <c r="J30" i="30" s="1"/>
  <c r="O44" i="26"/>
  <c r="R247" i="26"/>
  <c r="R251" i="26" s="1"/>
  <c r="AJ185" i="26"/>
  <c r="AK185" i="26" s="1"/>
  <c r="R18" i="26"/>
  <c r="R185" i="26"/>
  <c r="S185" i="26" s="1"/>
  <c r="Q211" i="26"/>
  <c r="S184" i="26"/>
  <c r="AK182" i="26"/>
  <c r="S182" i="26"/>
  <c r="AK181" i="26"/>
  <c r="S180" i="26"/>
  <c r="AK178" i="26"/>
  <c r="S178" i="26"/>
  <c r="AK177" i="26"/>
  <c r="S176" i="26"/>
  <c r="S174" i="26"/>
  <c r="S173" i="26"/>
  <c r="S161" i="26"/>
  <c r="S160" i="26"/>
  <c r="S153" i="26"/>
  <c r="S152" i="26"/>
  <c r="S183" i="26"/>
  <c r="S181" i="26"/>
  <c r="S179" i="26"/>
  <c r="S177" i="26"/>
  <c r="S175" i="26"/>
  <c r="S162" i="26"/>
  <c r="S159" i="26"/>
  <c r="S154" i="26"/>
  <c r="AK184" i="26"/>
  <c r="AK183" i="26"/>
  <c r="AK180" i="26"/>
  <c r="AK179" i="26"/>
  <c r="AK176" i="26"/>
  <c r="AK175" i="26"/>
  <c r="S157" i="26"/>
  <c r="S156" i="26"/>
  <c r="S158" i="26"/>
  <c r="S129" i="26"/>
  <c r="AK127" i="26"/>
  <c r="S125" i="26"/>
  <c r="S105" i="26"/>
  <c r="S104" i="26"/>
  <c r="S97" i="26"/>
  <c r="S155" i="26"/>
  <c r="S126" i="26"/>
  <c r="S106" i="26"/>
  <c r="S103" i="26"/>
  <c r="S98" i="26"/>
  <c r="S163" i="26"/>
  <c r="S127" i="26"/>
  <c r="AK125" i="26"/>
  <c r="S108" i="26"/>
  <c r="S101" i="26"/>
  <c r="S100" i="26"/>
  <c r="S128" i="26"/>
  <c r="AK126" i="26"/>
  <c r="S19" i="26"/>
  <c r="S14" i="26"/>
  <c r="T9" i="26"/>
  <c r="S102" i="26"/>
  <c r="S99" i="26"/>
  <c r="S16" i="26"/>
  <c r="S15" i="26"/>
  <c r="S109" i="26" s="1"/>
  <c r="S107" i="26"/>
  <c r="S20" i="26"/>
  <c r="R134" i="26"/>
  <c r="R169" i="26"/>
  <c r="P43" i="26"/>
  <c r="P38" i="26"/>
  <c r="P33" i="26"/>
  <c r="M276" i="26"/>
  <c r="H32" i="30" s="1"/>
  <c r="M79" i="26"/>
  <c r="M262" i="25"/>
  <c r="H82" i="30" s="1"/>
  <c r="N179" i="25"/>
  <c r="Q48" i="25"/>
  <c r="Q249" i="25" s="1"/>
  <c r="L76" i="30" s="1"/>
  <c r="Q26" i="25"/>
  <c r="P32" i="25"/>
  <c r="P35" i="25"/>
  <c r="P37" i="25" s="1"/>
  <c r="AJ115" i="25"/>
  <c r="AJ172" i="25" s="1"/>
  <c r="R171" i="25" s="1"/>
  <c r="R115" i="25"/>
  <c r="R120" i="25" s="1"/>
  <c r="S224" i="25"/>
  <c r="S228" i="25" s="1"/>
  <c r="AK167" i="25"/>
  <c r="AK171" i="25" s="1"/>
  <c r="S18" i="25"/>
  <c r="S167" i="25"/>
  <c r="T167" i="25" s="1"/>
  <c r="S186" i="25"/>
  <c r="S192" i="25" s="1"/>
  <c r="S42" i="25"/>
  <c r="S247" i="25" s="1"/>
  <c r="N75" i="30" s="1"/>
  <c r="AK111" i="25"/>
  <c r="AL111" i="25" s="1"/>
  <c r="S111" i="25"/>
  <c r="S115" i="25" s="1"/>
  <c r="Q232" i="25"/>
  <c r="O255" i="25"/>
  <c r="O177" i="25"/>
  <c r="S185" i="25"/>
  <c r="S191" i="25" s="1"/>
  <c r="S90" i="25"/>
  <c r="T90" i="25" s="1"/>
  <c r="R24" i="25"/>
  <c r="R25" i="25"/>
  <c r="R23" i="25"/>
  <c r="AL167" i="25"/>
  <c r="AL165" i="25"/>
  <c r="AL164" i="25"/>
  <c r="AL161" i="25"/>
  <c r="AL160" i="25"/>
  <c r="AL157" i="25"/>
  <c r="AL156" i="25"/>
  <c r="T145" i="25"/>
  <c r="T138" i="25"/>
  <c r="T137" i="25"/>
  <c r="T144" i="25"/>
  <c r="T139" i="25"/>
  <c r="T136" i="25"/>
  <c r="T165" i="25"/>
  <c r="AL163" i="25"/>
  <c r="T163" i="25"/>
  <c r="AL162" i="25"/>
  <c r="T161" i="25"/>
  <c r="AL159" i="25"/>
  <c r="T159" i="25"/>
  <c r="AL158" i="25"/>
  <c r="T157" i="25"/>
  <c r="T155" i="25"/>
  <c r="T154" i="25"/>
  <c r="T142" i="25"/>
  <c r="T141" i="25"/>
  <c r="T134" i="25"/>
  <c r="AL110" i="25"/>
  <c r="T166" i="25"/>
  <c r="T160" i="25"/>
  <c r="T158" i="25"/>
  <c r="T108" i="25"/>
  <c r="T106" i="25"/>
  <c r="AL104" i="25"/>
  <c r="T86" i="25"/>
  <c r="T85" i="25"/>
  <c r="T78" i="25"/>
  <c r="T77" i="25"/>
  <c r="T143" i="25"/>
  <c r="T110" i="25"/>
  <c r="AL109" i="25"/>
  <c r="AL108" i="25"/>
  <c r="AL105" i="25"/>
  <c r="T103" i="25"/>
  <c r="T87" i="25"/>
  <c r="T84" i="25"/>
  <c r="T79" i="25"/>
  <c r="T164" i="25"/>
  <c r="T162" i="25"/>
  <c r="T156" i="25"/>
  <c r="T135" i="25"/>
  <c r="T104" i="25"/>
  <c r="T89" i="25"/>
  <c r="T82" i="25"/>
  <c r="T81" i="25"/>
  <c r="AL107" i="25"/>
  <c r="AL106" i="25"/>
  <c r="T88" i="25"/>
  <c r="T16" i="25"/>
  <c r="AL166" i="25"/>
  <c r="T105" i="25"/>
  <c r="T20" i="25"/>
  <c r="T15" i="25"/>
  <c r="T109" i="25"/>
  <c r="T140" i="25"/>
  <c r="T107" i="25"/>
  <c r="AL103" i="25"/>
  <c r="T83" i="25"/>
  <c r="T19" i="25"/>
  <c r="T14" i="25"/>
  <c r="U9" i="25"/>
  <c r="T80" i="25"/>
  <c r="Q150" i="25"/>
  <c r="R133" i="25"/>
  <c r="Q201" i="25"/>
  <c r="Q204" i="25" s="1"/>
  <c r="Q31" i="25"/>
  <c r="Q36" i="25" s="1"/>
  <c r="Q200" i="25"/>
  <c r="Q203" i="25" s="1"/>
  <c r="Q30" i="25"/>
  <c r="Q53" i="25" s="1"/>
  <c r="Q251" i="25" s="1"/>
  <c r="L77" i="30" s="1"/>
  <c r="P205" i="25"/>
  <c r="P265" i="25" s="1"/>
  <c r="K83" i="30" s="1"/>
  <c r="P58" i="25"/>
  <c r="S212" i="25"/>
  <c r="S216" i="25" s="1"/>
  <c r="S146" i="25"/>
  <c r="T146" i="25" s="1"/>
  <c r="O259" i="25" l="1"/>
  <c r="J80" i="30" s="1"/>
  <c r="J79" i="30"/>
  <c r="L282" i="26"/>
  <c r="G34" i="30" s="1"/>
  <c r="G33" i="30"/>
  <c r="Q192" i="26"/>
  <c r="T111" i="25"/>
  <c r="S193" i="25"/>
  <c r="S264" i="25" s="1"/>
  <c r="AJ134" i="26"/>
  <c r="AJ191" i="26" s="1"/>
  <c r="R190" i="26" s="1"/>
  <c r="R192" i="26" s="1"/>
  <c r="Q27" i="26"/>
  <c r="Q213" i="26" s="1"/>
  <c r="Q217" i="26" s="1"/>
  <c r="AJ190" i="26"/>
  <c r="O229" i="26"/>
  <c r="O288" i="26" s="1"/>
  <c r="J37" i="30" s="1"/>
  <c r="N56" i="26"/>
  <c r="AK130" i="26"/>
  <c r="AK134" i="26" s="1"/>
  <c r="S61" i="26"/>
  <c r="S270" i="26" s="1"/>
  <c r="N29" i="30" s="1"/>
  <c r="S130" i="26"/>
  <c r="S210" i="26"/>
  <c r="S209" i="26"/>
  <c r="S208" i="26"/>
  <c r="S207" i="26"/>
  <c r="Q219" i="26"/>
  <c r="Q287" i="26" s="1"/>
  <c r="Q42" i="26"/>
  <c r="Q37" i="26"/>
  <c r="Q32" i="26"/>
  <c r="P243" i="26"/>
  <c r="P264" i="26" s="1"/>
  <c r="P139" i="26"/>
  <c r="P194" i="26" s="1"/>
  <c r="P267" i="26" s="1"/>
  <c r="P225" i="26"/>
  <c r="P227" i="26" s="1"/>
  <c r="P49" i="26"/>
  <c r="T185" i="26"/>
  <c r="T183" i="26"/>
  <c r="T181" i="26"/>
  <c r="T179" i="26"/>
  <c r="T177" i="26"/>
  <c r="T175" i="26"/>
  <c r="T162" i="26"/>
  <c r="T159" i="26"/>
  <c r="T154" i="26"/>
  <c r="AL184" i="26"/>
  <c r="AL183" i="26"/>
  <c r="AL180" i="26"/>
  <c r="AL179" i="26"/>
  <c r="AL176" i="26"/>
  <c r="AL175" i="26"/>
  <c r="T164" i="26"/>
  <c r="T157" i="26"/>
  <c r="T156" i="26"/>
  <c r="T163" i="26"/>
  <c r="T158" i="26"/>
  <c r="T155" i="26"/>
  <c r="AL182" i="26"/>
  <c r="AL181" i="26"/>
  <c r="T153" i="26"/>
  <c r="T152" i="26"/>
  <c r="AL128" i="26"/>
  <c r="T126" i="26"/>
  <c r="T106" i="26"/>
  <c r="T103" i="26"/>
  <c r="T98" i="26"/>
  <c r="AL177" i="26"/>
  <c r="T161" i="26"/>
  <c r="T127" i="26"/>
  <c r="T109" i="26"/>
  <c r="T108" i="26"/>
  <c r="T101" i="26"/>
  <c r="T100" i="26"/>
  <c r="T182" i="26"/>
  <c r="T178" i="26"/>
  <c r="T174" i="26"/>
  <c r="T173" i="26"/>
  <c r="AL130" i="26"/>
  <c r="T130" i="26"/>
  <c r="AL129" i="26"/>
  <c r="T128" i="26"/>
  <c r="AL126" i="26"/>
  <c r="T107" i="26"/>
  <c r="T102" i="26"/>
  <c r="T99" i="26"/>
  <c r="AL178" i="26"/>
  <c r="T176" i="26"/>
  <c r="T104" i="26"/>
  <c r="AL185" i="26"/>
  <c r="T129" i="26"/>
  <c r="AL127" i="26"/>
  <c r="T97" i="26"/>
  <c r="T184" i="26"/>
  <c r="T180" i="26"/>
  <c r="T160" i="26"/>
  <c r="T105" i="26"/>
  <c r="T20" i="26"/>
  <c r="T15" i="26"/>
  <c r="T110" i="26" s="1"/>
  <c r="T16" i="26"/>
  <c r="T14" i="26"/>
  <c r="U9" i="26"/>
  <c r="T19" i="26"/>
  <c r="M278" i="26"/>
  <c r="M196" i="26"/>
  <c r="M198" i="26" s="1"/>
  <c r="S247" i="26"/>
  <c r="S251" i="26" s="1"/>
  <c r="AK186" i="26"/>
  <c r="AK190" i="26" s="1"/>
  <c r="S18" i="26"/>
  <c r="S186" i="26"/>
  <c r="T186" i="26" s="1"/>
  <c r="S235" i="26"/>
  <c r="S239" i="26" s="1"/>
  <c r="S165" i="26"/>
  <c r="S169" i="26" s="1"/>
  <c r="S134" i="26"/>
  <c r="Q43" i="26"/>
  <c r="Q38" i="26"/>
  <c r="Q33" i="26"/>
  <c r="N276" i="26"/>
  <c r="I32" i="30" s="1"/>
  <c r="N79" i="26"/>
  <c r="P67" i="26"/>
  <c r="P272" i="26" s="1"/>
  <c r="K30" i="30" s="1"/>
  <c r="P44" i="26"/>
  <c r="R26" i="26"/>
  <c r="R25" i="26"/>
  <c r="R24" i="26"/>
  <c r="R23" i="26"/>
  <c r="O55" i="26"/>
  <c r="O77" i="26"/>
  <c r="Q113" i="26"/>
  <c r="R96" i="26"/>
  <c r="L285" i="26"/>
  <c r="G36" i="30" s="1"/>
  <c r="R211" i="26"/>
  <c r="Q41" i="26"/>
  <c r="Q36" i="26"/>
  <c r="Q31" i="26"/>
  <c r="Q40" i="26"/>
  <c r="Q35" i="26"/>
  <c r="Q30" i="26"/>
  <c r="O54" i="26"/>
  <c r="O51" i="26"/>
  <c r="O72" i="26"/>
  <c r="O274" i="26" s="1"/>
  <c r="J31" i="30" s="1"/>
  <c r="P226" i="26"/>
  <c r="P228" i="26" s="1"/>
  <c r="P50" i="26"/>
  <c r="P253" i="25"/>
  <c r="K78" i="30" s="1"/>
  <c r="P60" i="25"/>
  <c r="Q205" i="25"/>
  <c r="Q265" i="25" s="1"/>
  <c r="L83" i="30" s="1"/>
  <c r="R150" i="25"/>
  <c r="S133" i="25"/>
  <c r="T224" i="25"/>
  <c r="T228" i="25" s="1"/>
  <c r="AL168" i="25"/>
  <c r="AM168" i="25" s="1"/>
  <c r="T18" i="25"/>
  <c r="T168" i="25"/>
  <c r="U168" i="25" s="1"/>
  <c r="R201" i="25"/>
  <c r="R204" i="25" s="1"/>
  <c r="R31" i="25"/>
  <c r="R36" i="25" s="1"/>
  <c r="AK115" i="25"/>
  <c r="AK172" i="25" s="1"/>
  <c r="S171" i="25" s="1"/>
  <c r="S232" i="25" s="1"/>
  <c r="T185" i="25"/>
  <c r="T191" i="25" s="1"/>
  <c r="T91" i="25"/>
  <c r="T94" i="25" s="1"/>
  <c r="Q173" i="25"/>
  <c r="Q175" i="25" s="1"/>
  <c r="Q244" i="25" s="1"/>
  <c r="Q220" i="25"/>
  <c r="T212" i="25"/>
  <c r="T216" i="25" s="1"/>
  <c r="T147" i="25"/>
  <c r="U147" i="25" s="1"/>
  <c r="R30" i="25"/>
  <c r="R200" i="25"/>
  <c r="R203" i="25" s="1"/>
  <c r="S94" i="25"/>
  <c r="N262" i="25"/>
  <c r="I82" i="30" s="1"/>
  <c r="O179" i="25"/>
  <c r="AM167" i="25"/>
  <c r="U167" i="25"/>
  <c r="AM166" i="25"/>
  <c r="U144" i="25"/>
  <c r="U139" i="25"/>
  <c r="U136" i="25"/>
  <c r="U165" i="25"/>
  <c r="AM163" i="25"/>
  <c r="U163" i="25"/>
  <c r="AM162" i="25"/>
  <c r="U161" i="25"/>
  <c r="AM159" i="25"/>
  <c r="U159" i="25"/>
  <c r="AM158" i="25"/>
  <c r="U157" i="25"/>
  <c r="U155" i="25"/>
  <c r="U154" i="25"/>
  <c r="U142" i="25"/>
  <c r="U141" i="25"/>
  <c r="U134" i="25"/>
  <c r="U166" i="25"/>
  <c r="U164" i="25"/>
  <c r="U162" i="25"/>
  <c r="U160" i="25"/>
  <c r="U158" i="25"/>
  <c r="U156" i="25"/>
  <c r="U143" i="25"/>
  <c r="U140" i="25"/>
  <c r="U135" i="25"/>
  <c r="U110" i="25"/>
  <c r="AM164" i="25"/>
  <c r="AM161" i="25"/>
  <c r="U138" i="25"/>
  <c r="U111" i="25"/>
  <c r="AM109" i="25"/>
  <c r="AM108" i="25"/>
  <c r="AM105" i="25"/>
  <c r="U87" i="25"/>
  <c r="U84" i="25"/>
  <c r="U79" i="25"/>
  <c r="AM165" i="25"/>
  <c r="AM160" i="25"/>
  <c r="U146" i="25"/>
  <c r="U104" i="25"/>
  <c r="U90" i="25"/>
  <c r="U89" i="25"/>
  <c r="U82" i="25"/>
  <c r="U81" i="25"/>
  <c r="AM156" i="25"/>
  <c r="U145" i="25"/>
  <c r="AM111" i="25"/>
  <c r="AM110" i="25"/>
  <c r="U109" i="25"/>
  <c r="AM107" i="25"/>
  <c r="U107" i="25"/>
  <c r="AM106" i="25"/>
  <c r="U105" i="25"/>
  <c r="U91" i="25"/>
  <c r="U88" i="25"/>
  <c r="U83" i="25"/>
  <c r="U80" i="25"/>
  <c r="U137" i="25"/>
  <c r="U20" i="25"/>
  <c r="U15" i="25"/>
  <c r="U16" i="25"/>
  <c r="AM157" i="25"/>
  <c r="AM104" i="25"/>
  <c r="U85" i="25"/>
  <c r="U19" i="25"/>
  <c r="U14" i="25"/>
  <c r="V9" i="25"/>
  <c r="U86" i="25"/>
  <c r="U108" i="25"/>
  <c r="U106" i="25"/>
  <c r="U78" i="25"/>
  <c r="U77" i="25"/>
  <c r="T186" i="25"/>
  <c r="T192" i="25" s="1"/>
  <c r="AL112" i="25"/>
  <c r="AL115" i="25" s="1"/>
  <c r="T42" i="25"/>
  <c r="T247" i="25" s="1"/>
  <c r="O75" i="30" s="1"/>
  <c r="T112" i="25"/>
  <c r="T115" i="25" s="1"/>
  <c r="R26" i="25"/>
  <c r="R48" i="25"/>
  <c r="R249" i="25" s="1"/>
  <c r="M76" i="30" s="1"/>
  <c r="Q241" i="25"/>
  <c r="S25" i="25"/>
  <c r="S23" i="25"/>
  <c r="S24" i="25"/>
  <c r="Q35" i="25"/>
  <c r="Q37" i="25" s="1"/>
  <c r="Q32" i="25"/>
  <c r="Q58" i="25"/>
  <c r="R232" i="25"/>
  <c r="M282" i="26" l="1"/>
  <c r="H34" i="30" s="1"/>
  <c r="H33" i="30"/>
  <c r="AM112" i="25"/>
  <c r="R27" i="26"/>
  <c r="R213" i="26" s="1"/>
  <c r="R217" i="26" s="1"/>
  <c r="R255" i="26"/>
  <c r="R205" i="25"/>
  <c r="R265" i="25" s="1"/>
  <c r="M83" i="30" s="1"/>
  <c r="T193" i="25"/>
  <c r="T264" i="25" s="1"/>
  <c r="R219" i="26"/>
  <c r="R287" i="26" s="1"/>
  <c r="AM184" i="26"/>
  <c r="AM183" i="26"/>
  <c r="AM180" i="26"/>
  <c r="AM179" i="26"/>
  <c r="AM176" i="26"/>
  <c r="AM175" i="26"/>
  <c r="U164" i="26"/>
  <c r="U157" i="26"/>
  <c r="U156" i="26"/>
  <c r="U163" i="26"/>
  <c r="U158" i="26"/>
  <c r="U155" i="26"/>
  <c r="U186" i="26"/>
  <c r="AM185" i="26"/>
  <c r="U184" i="26"/>
  <c r="AM182" i="26"/>
  <c r="U182" i="26"/>
  <c r="AM181" i="26"/>
  <c r="U180" i="26"/>
  <c r="AM178" i="26"/>
  <c r="U178" i="26"/>
  <c r="AM177" i="26"/>
  <c r="U176" i="26"/>
  <c r="U174" i="26"/>
  <c r="U173" i="26"/>
  <c r="U161" i="26"/>
  <c r="U160" i="26"/>
  <c r="U153" i="26"/>
  <c r="U152" i="26"/>
  <c r="U185" i="26"/>
  <c r="U179" i="26"/>
  <c r="U177" i="26"/>
  <c r="U154" i="26"/>
  <c r="U127" i="26"/>
  <c r="U109" i="26"/>
  <c r="U108" i="26"/>
  <c r="U101" i="26"/>
  <c r="U100" i="26"/>
  <c r="U159" i="26"/>
  <c r="AM130" i="26"/>
  <c r="U130" i="26"/>
  <c r="AM129" i="26"/>
  <c r="U128" i="26"/>
  <c r="U110" i="26"/>
  <c r="U107" i="26"/>
  <c r="U102" i="26"/>
  <c r="U99" i="26"/>
  <c r="U183" i="26"/>
  <c r="U181" i="26"/>
  <c r="U175" i="26"/>
  <c r="U129" i="26"/>
  <c r="AM127" i="26"/>
  <c r="U105" i="26"/>
  <c r="U104" i="26"/>
  <c r="U97" i="26"/>
  <c r="U106" i="26"/>
  <c r="U16" i="26"/>
  <c r="U162" i="26"/>
  <c r="U98" i="26"/>
  <c r="U20" i="26"/>
  <c r="AM128" i="26"/>
  <c r="U103" i="26"/>
  <c r="U19" i="26"/>
  <c r="U14" i="26"/>
  <c r="V9" i="26"/>
  <c r="U15" i="26"/>
  <c r="U111" i="26" s="1"/>
  <c r="P55" i="26"/>
  <c r="P77" i="26"/>
  <c r="O56" i="26"/>
  <c r="R113" i="26"/>
  <c r="S96" i="26"/>
  <c r="R40" i="26"/>
  <c r="R35" i="26"/>
  <c r="R30" i="26"/>
  <c r="R42" i="26"/>
  <c r="R37" i="26"/>
  <c r="R32" i="26"/>
  <c r="T210" i="26"/>
  <c r="T209" i="26"/>
  <c r="T208" i="26"/>
  <c r="T207" i="26"/>
  <c r="AL186" i="26"/>
  <c r="AM186" i="26" s="1"/>
  <c r="T165" i="26"/>
  <c r="U165" i="26" s="1"/>
  <c r="S211" i="26"/>
  <c r="Q226" i="26"/>
  <c r="Q228" i="26" s="1"/>
  <c r="Q50" i="26"/>
  <c r="T247" i="26"/>
  <c r="T251" i="26" s="1"/>
  <c r="AL187" i="26"/>
  <c r="AM187" i="26" s="1"/>
  <c r="T18" i="26"/>
  <c r="T187" i="26"/>
  <c r="U187" i="26" s="1"/>
  <c r="AK191" i="26"/>
  <c r="S190" i="26" s="1"/>
  <c r="S192" i="26" s="1"/>
  <c r="Q67" i="26"/>
  <c r="Q272" i="26" s="1"/>
  <c r="L30" i="30" s="1"/>
  <c r="Q44" i="26"/>
  <c r="Q243" i="26"/>
  <c r="Q264" i="26" s="1"/>
  <c r="Q139" i="26"/>
  <c r="Q194" i="26" s="1"/>
  <c r="Q267" i="26" s="1"/>
  <c r="R43" i="26"/>
  <c r="R33" i="26"/>
  <c r="R38" i="26"/>
  <c r="N196" i="26"/>
  <c r="N278" i="26"/>
  <c r="S25" i="26"/>
  <c r="S24" i="26"/>
  <c r="S23" i="26"/>
  <c r="S26" i="26"/>
  <c r="AL131" i="26"/>
  <c r="AM131" i="26" s="1"/>
  <c r="T61" i="26"/>
  <c r="T270" i="26" s="1"/>
  <c r="O29" i="30" s="1"/>
  <c r="T131" i="26"/>
  <c r="U131" i="26" s="1"/>
  <c r="P54" i="26"/>
  <c r="P51" i="26"/>
  <c r="P72" i="26"/>
  <c r="P274" i="26" s="1"/>
  <c r="K31" i="30" s="1"/>
  <c r="Q225" i="26"/>
  <c r="Q227" i="26" s="1"/>
  <c r="Q49" i="26"/>
  <c r="M285" i="26"/>
  <c r="H36" i="30" s="1"/>
  <c r="N198" i="26"/>
  <c r="O276" i="26"/>
  <c r="J32" i="30" s="1"/>
  <c r="O79" i="26"/>
  <c r="R31" i="26"/>
  <c r="R36" i="26"/>
  <c r="R41" i="26"/>
  <c r="S255" i="26"/>
  <c r="T235" i="26"/>
  <c r="T239" i="26" s="1"/>
  <c r="T166" i="26"/>
  <c r="U166" i="26" s="1"/>
  <c r="P229" i="26"/>
  <c r="P288" i="26" s="1"/>
  <c r="K37" i="30" s="1"/>
  <c r="R58" i="25"/>
  <c r="R35" i="25"/>
  <c r="R37" i="25" s="1"/>
  <c r="R32" i="25"/>
  <c r="S200" i="25"/>
  <c r="S203" i="25" s="1"/>
  <c r="S30" i="25"/>
  <c r="S53" i="25" s="1"/>
  <c r="S251" i="25" s="1"/>
  <c r="N77" i="30" s="1"/>
  <c r="U185" i="25"/>
  <c r="U191" i="25" s="1"/>
  <c r="U92" i="25"/>
  <c r="U94" i="25" s="1"/>
  <c r="U112" i="25"/>
  <c r="S120" i="25"/>
  <c r="AL171" i="25"/>
  <c r="AL172" i="25" s="1"/>
  <c r="T171" i="25" s="1"/>
  <c r="T232" i="25" s="1"/>
  <c r="P255" i="25"/>
  <c r="P177" i="25"/>
  <c r="U186" i="25"/>
  <c r="U192" i="25" s="1"/>
  <c r="AM113" i="25"/>
  <c r="AM115" i="25" s="1"/>
  <c r="U42" i="25"/>
  <c r="U247" i="25" s="1"/>
  <c r="P75" i="30" s="1"/>
  <c r="U113" i="25"/>
  <c r="V113" i="25" s="1"/>
  <c r="Q253" i="25"/>
  <c r="L78" i="30" s="1"/>
  <c r="Q60" i="25"/>
  <c r="S26" i="25"/>
  <c r="S48" i="25"/>
  <c r="S249" i="25" s="1"/>
  <c r="N76" i="30" s="1"/>
  <c r="AN167" i="25"/>
  <c r="V167" i="25"/>
  <c r="V168" i="25"/>
  <c r="V165" i="25"/>
  <c r="AN163" i="25"/>
  <c r="V163" i="25"/>
  <c r="AN162" i="25"/>
  <c r="V161" i="25"/>
  <c r="AN159" i="25"/>
  <c r="V159" i="25"/>
  <c r="AN158" i="25"/>
  <c r="V157" i="25"/>
  <c r="V155" i="25"/>
  <c r="V154" i="25"/>
  <c r="V142" i="25"/>
  <c r="V141" i="25"/>
  <c r="V134" i="25"/>
  <c r="AN111" i="25"/>
  <c r="V111" i="25"/>
  <c r="AN110" i="25"/>
  <c r="V166" i="25"/>
  <c r="V164" i="25"/>
  <c r="V162" i="25"/>
  <c r="V160" i="25"/>
  <c r="V158" i="25"/>
  <c r="V156" i="25"/>
  <c r="V143" i="25"/>
  <c r="V140" i="25"/>
  <c r="V135" i="25"/>
  <c r="AN168" i="25"/>
  <c r="AN166" i="25"/>
  <c r="AN165" i="25"/>
  <c r="AN164" i="25"/>
  <c r="AN161" i="25"/>
  <c r="AN160" i="25"/>
  <c r="AN157" i="25"/>
  <c r="AN156" i="25"/>
  <c r="V146" i="25"/>
  <c r="V145" i="25"/>
  <c r="V138" i="25"/>
  <c r="V137" i="25"/>
  <c r="AN112" i="25"/>
  <c r="AN109" i="25"/>
  <c r="V147" i="25"/>
  <c r="V110" i="25"/>
  <c r="V90" i="25"/>
  <c r="V89" i="25"/>
  <c r="V82" i="25"/>
  <c r="V81" i="25"/>
  <c r="V139" i="25"/>
  <c r="V109" i="25"/>
  <c r="AN107" i="25"/>
  <c r="V107" i="25"/>
  <c r="AN106" i="25"/>
  <c r="V105" i="25"/>
  <c r="V91" i="25"/>
  <c r="V88" i="25"/>
  <c r="V83" i="25"/>
  <c r="V80" i="25"/>
  <c r="V136" i="25"/>
  <c r="V108" i="25"/>
  <c r="V106" i="25"/>
  <c r="V86" i="25"/>
  <c r="V85" i="25"/>
  <c r="V78" i="25"/>
  <c r="V77" i="25"/>
  <c r="V144" i="25"/>
  <c r="AN108" i="25"/>
  <c r="AN105" i="25"/>
  <c r="V92" i="25"/>
  <c r="V19" i="25"/>
  <c r="V14" i="25"/>
  <c r="V15" i="25"/>
  <c r="V87" i="25"/>
  <c r="V20" i="25"/>
  <c r="V79" i="25"/>
  <c r="V16" i="25"/>
  <c r="V84" i="25"/>
  <c r="U224" i="25"/>
  <c r="U228" i="25" s="1"/>
  <c r="AM169" i="25"/>
  <c r="AN169" i="25" s="1"/>
  <c r="U18" i="25"/>
  <c r="U169" i="25"/>
  <c r="V169" i="25" s="1"/>
  <c r="R53" i="25"/>
  <c r="R251" i="25" s="1"/>
  <c r="M77" i="30" s="1"/>
  <c r="T120" i="25"/>
  <c r="S150" i="25"/>
  <c r="S173" i="25" s="1"/>
  <c r="S175" i="25" s="1"/>
  <c r="S244" i="25" s="1"/>
  <c r="T133" i="25"/>
  <c r="U212" i="25"/>
  <c r="U216" i="25" s="1"/>
  <c r="U148" i="25"/>
  <c r="V148" i="25" s="1"/>
  <c r="R253" i="25"/>
  <c r="M78" i="30" s="1"/>
  <c r="S201" i="25"/>
  <c r="S204" i="25" s="1"/>
  <c r="S31" i="25"/>
  <c r="S36" i="25" s="1"/>
  <c r="O262" i="25"/>
  <c r="J82" i="30" s="1"/>
  <c r="P179" i="25"/>
  <c r="T24" i="25"/>
  <c r="T25" i="25"/>
  <c r="T23" i="25"/>
  <c r="R173" i="25"/>
  <c r="R175" i="25" s="1"/>
  <c r="R244" i="25" s="1"/>
  <c r="R220" i="25"/>
  <c r="R241" i="25" s="1"/>
  <c r="P259" i="25" l="1"/>
  <c r="K80" i="30" s="1"/>
  <c r="K79" i="30"/>
  <c r="N282" i="26"/>
  <c r="I34" i="30" s="1"/>
  <c r="I33" i="30"/>
  <c r="T169" i="26"/>
  <c r="U115" i="25"/>
  <c r="Q229" i="26"/>
  <c r="Q288" i="26" s="1"/>
  <c r="L37" i="30" s="1"/>
  <c r="S27" i="26"/>
  <c r="S213" i="26" s="1"/>
  <c r="S217" i="26" s="1"/>
  <c r="S219" i="26" s="1"/>
  <c r="S287" i="26" s="1"/>
  <c r="T211" i="26"/>
  <c r="AL190" i="26"/>
  <c r="V112" i="25"/>
  <c r="T134" i="26"/>
  <c r="R60" i="25"/>
  <c r="R255" i="25" s="1"/>
  <c r="AM171" i="25"/>
  <c r="AM172" i="25" s="1"/>
  <c r="U171" i="25" s="1"/>
  <c r="U232" i="25" s="1"/>
  <c r="P56" i="26"/>
  <c r="U210" i="26"/>
  <c r="U209" i="26"/>
  <c r="U208" i="26"/>
  <c r="U207" i="26"/>
  <c r="N285" i="26"/>
  <c r="I36" i="30" s="1"/>
  <c r="S40" i="26"/>
  <c r="S35" i="26"/>
  <c r="S30" i="26"/>
  <c r="S42" i="26"/>
  <c r="S37" i="26"/>
  <c r="S32" i="26"/>
  <c r="R225" i="26"/>
  <c r="R227" i="26" s="1"/>
  <c r="R49" i="26"/>
  <c r="AL134" i="26"/>
  <c r="U235" i="26"/>
  <c r="U239" i="26" s="1"/>
  <c r="U167" i="26"/>
  <c r="V167" i="26" s="1"/>
  <c r="R243" i="26"/>
  <c r="R264" i="26" s="1"/>
  <c r="R139" i="26"/>
  <c r="R194" i="26" s="1"/>
  <c r="R267" i="26" s="1"/>
  <c r="Q55" i="26"/>
  <c r="Q77" i="26"/>
  <c r="R226" i="26"/>
  <c r="R228" i="26" s="1"/>
  <c r="R50" i="26"/>
  <c r="P276" i="26"/>
  <c r="K32" i="30" s="1"/>
  <c r="P79" i="26"/>
  <c r="S43" i="26"/>
  <c r="S38" i="26"/>
  <c r="S33" i="26"/>
  <c r="R67" i="26"/>
  <c r="R272" i="26" s="1"/>
  <c r="M30" i="30" s="1"/>
  <c r="R44" i="26"/>
  <c r="U247" i="26"/>
  <c r="U251" i="26" s="1"/>
  <c r="AM188" i="26"/>
  <c r="AM190" i="26" s="1"/>
  <c r="U18" i="26"/>
  <c r="U188" i="26"/>
  <c r="V188" i="26" s="1"/>
  <c r="O278" i="26"/>
  <c r="O196" i="26"/>
  <c r="O198" i="26" s="1"/>
  <c r="Q51" i="26"/>
  <c r="Q54" i="26"/>
  <c r="Q56" i="26" s="1"/>
  <c r="Q72" i="26"/>
  <c r="Q274" i="26" s="1"/>
  <c r="L31" i="30" s="1"/>
  <c r="S41" i="26"/>
  <c r="S36" i="26"/>
  <c r="S31" i="26"/>
  <c r="T24" i="26"/>
  <c r="T23" i="26"/>
  <c r="T26" i="26"/>
  <c r="T25" i="26"/>
  <c r="S113" i="26"/>
  <c r="T96" i="26"/>
  <c r="V166" i="26"/>
  <c r="V163" i="26"/>
  <c r="V158" i="26"/>
  <c r="V155" i="26"/>
  <c r="AN186" i="26"/>
  <c r="V186" i="26"/>
  <c r="AN185" i="26"/>
  <c r="V184" i="26"/>
  <c r="AN182" i="26"/>
  <c r="V182" i="26"/>
  <c r="AN181" i="26"/>
  <c r="V180" i="26"/>
  <c r="AN178" i="26"/>
  <c r="V178" i="26"/>
  <c r="AN177" i="26"/>
  <c r="V176" i="26"/>
  <c r="V174" i="26"/>
  <c r="V173" i="26"/>
  <c r="V161" i="26"/>
  <c r="V160" i="26"/>
  <c r="V153" i="26"/>
  <c r="V152" i="26"/>
  <c r="V187" i="26"/>
  <c r="V185" i="26"/>
  <c r="V183" i="26"/>
  <c r="V181" i="26"/>
  <c r="V179" i="26"/>
  <c r="V177" i="26"/>
  <c r="V175" i="26"/>
  <c r="V162" i="26"/>
  <c r="V159" i="26"/>
  <c r="V154" i="26"/>
  <c r="AN183" i="26"/>
  <c r="AN180" i="26"/>
  <c r="V164" i="26"/>
  <c r="AN130" i="26"/>
  <c r="V130" i="26"/>
  <c r="AN129" i="26"/>
  <c r="V128" i="26"/>
  <c r="V110" i="26"/>
  <c r="V107" i="26"/>
  <c r="V102" i="26"/>
  <c r="V99" i="26"/>
  <c r="AN184" i="26"/>
  <c r="AN179" i="26"/>
  <c r="V156" i="26"/>
  <c r="V131" i="26"/>
  <c r="V129" i="26"/>
  <c r="V105" i="26"/>
  <c r="V104" i="26"/>
  <c r="V97" i="26"/>
  <c r="AN188" i="26"/>
  <c r="AN175" i="26"/>
  <c r="V157" i="26"/>
  <c r="AN131" i="26"/>
  <c r="AN128" i="26"/>
  <c r="V111" i="26"/>
  <c r="V106" i="26"/>
  <c r="V103" i="26"/>
  <c r="V98" i="26"/>
  <c r="AN187" i="26"/>
  <c r="V165" i="26"/>
  <c r="V109" i="26"/>
  <c r="V20" i="26"/>
  <c r="V15" i="26"/>
  <c r="V112" i="26" s="1"/>
  <c r="V108" i="26"/>
  <c r="V19" i="26"/>
  <c r="V100" i="26"/>
  <c r="AN176" i="26"/>
  <c r="V101" i="26"/>
  <c r="V14" i="26"/>
  <c r="V16" i="26"/>
  <c r="U61" i="26"/>
  <c r="U270" i="26" s="1"/>
  <c r="P29" i="30" s="1"/>
  <c r="AM132" i="26"/>
  <c r="AM134" i="26" s="1"/>
  <c r="U132" i="26"/>
  <c r="U134" i="26" s="1"/>
  <c r="S205" i="25"/>
  <c r="S265" i="25" s="1"/>
  <c r="N83" i="30" s="1"/>
  <c r="U120" i="25"/>
  <c r="U24" i="25"/>
  <c r="U25" i="25"/>
  <c r="U23" i="25"/>
  <c r="Q255" i="25"/>
  <c r="Q177" i="25"/>
  <c r="T201" i="25"/>
  <c r="T204" i="25" s="1"/>
  <c r="T31" i="25"/>
  <c r="T36" i="25" s="1"/>
  <c r="S58" i="25"/>
  <c r="T150" i="25"/>
  <c r="U133" i="25"/>
  <c r="V186" i="25"/>
  <c r="AN114" i="25"/>
  <c r="V42" i="25"/>
  <c r="V247" i="25" s="1"/>
  <c r="Q75" i="30" s="1"/>
  <c r="V114" i="25"/>
  <c r="V115" i="25" s="1"/>
  <c r="V185" i="25"/>
  <c r="V93" i="25"/>
  <c r="V94" i="25" s="1"/>
  <c r="U193" i="25"/>
  <c r="U264" i="25" s="1"/>
  <c r="AN113" i="25"/>
  <c r="S220" i="25"/>
  <c r="S241" i="25" s="1"/>
  <c r="T26" i="25"/>
  <c r="T48" i="25"/>
  <c r="T249" i="25" s="1"/>
  <c r="O76" i="30" s="1"/>
  <c r="T200" i="25"/>
  <c r="T203" i="25" s="1"/>
  <c r="T30" i="25"/>
  <c r="P262" i="25"/>
  <c r="K82" i="30" s="1"/>
  <c r="Q179" i="25"/>
  <c r="V224" i="25"/>
  <c r="AN170" i="25"/>
  <c r="AN171" i="25" s="1"/>
  <c r="V18" i="25"/>
  <c r="V170" i="25"/>
  <c r="V212" i="25"/>
  <c r="V149" i="25"/>
  <c r="S32" i="25"/>
  <c r="S35" i="25"/>
  <c r="S37" i="25" s="1"/>
  <c r="R259" i="25" l="1"/>
  <c r="M80" i="30" s="1"/>
  <c r="M79" i="30"/>
  <c r="U169" i="26"/>
  <c r="Q259" i="25"/>
  <c r="L80" i="30" s="1"/>
  <c r="L79" i="30"/>
  <c r="O282" i="26"/>
  <c r="J34" i="30" s="1"/>
  <c r="J33" i="30"/>
  <c r="R177" i="25"/>
  <c r="R179" i="25" s="1"/>
  <c r="AL191" i="26"/>
  <c r="T190" i="26" s="1"/>
  <c r="T205" i="25"/>
  <c r="T265" i="25" s="1"/>
  <c r="O83" i="30" s="1"/>
  <c r="AN115" i="25"/>
  <c r="AN172" i="25" s="1"/>
  <c r="V171" i="25" s="1"/>
  <c r="V232" i="25" s="1"/>
  <c r="O285" i="26"/>
  <c r="J36" i="30" s="1"/>
  <c r="AM191" i="26"/>
  <c r="U190" i="26" s="1"/>
  <c r="U255" i="26" s="1"/>
  <c r="AN133" i="26"/>
  <c r="V61" i="26"/>
  <c r="V270" i="26" s="1"/>
  <c r="Q29" i="30" s="1"/>
  <c r="V133" i="26"/>
  <c r="T32" i="26"/>
  <c r="T42" i="26"/>
  <c r="T37" i="26"/>
  <c r="V210" i="26"/>
  <c r="W210" i="26" s="1"/>
  <c r="V209" i="26"/>
  <c r="W209" i="26" s="1"/>
  <c r="V208" i="26"/>
  <c r="W208" i="26" s="1"/>
  <c r="V207" i="26"/>
  <c r="V235" i="26"/>
  <c r="V168" i="26"/>
  <c r="T43" i="26"/>
  <c r="T38" i="26"/>
  <c r="T33" i="26"/>
  <c r="Q276" i="26"/>
  <c r="L32" i="30" s="1"/>
  <c r="Q79" i="26"/>
  <c r="R229" i="26"/>
  <c r="R288" i="26" s="1"/>
  <c r="M37" i="30" s="1"/>
  <c r="S67" i="26"/>
  <c r="S272" i="26" s="1"/>
  <c r="N30" i="30" s="1"/>
  <c r="S44" i="26"/>
  <c r="V247" i="26"/>
  <c r="AN189" i="26"/>
  <c r="AN190" i="26" s="1"/>
  <c r="V18" i="26"/>
  <c r="V189" i="26"/>
  <c r="T41" i="26"/>
  <c r="T36" i="26"/>
  <c r="T31" i="26"/>
  <c r="AN132" i="26"/>
  <c r="T113" i="26"/>
  <c r="U96" i="26"/>
  <c r="T40" i="26"/>
  <c r="T30" i="26"/>
  <c r="T35" i="26"/>
  <c r="U23" i="26"/>
  <c r="U26" i="26"/>
  <c r="U25" i="26"/>
  <c r="U24" i="26"/>
  <c r="R55" i="26"/>
  <c r="R77" i="26"/>
  <c r="S225" i="26"/>
  <c r="S227" i="26" s="1"/>
  <c r="S49" i="26"/>
  <c r="U211" i="26"/>
  <c r="U192" i="26"/>
  <c r="P278" i="26"/>
  <c r="P196" i="26"/>
  <c r="P198" i="26" s="1"/>
  <c r="R54" i="26"/>
  <c r="R51" i="26"/>
  <c r="R72" i="26"/>
  <c r="R274" i="26" s="1"/>
  <c r="M31" i="30" s="1"/>
  <c r="V132" i="26"/>
  <c r="V169" i="26"/>
  <c r="S243" i="26"/>
  <c r="S264" i="26" s="1"/>
  <c r="S139" i="26"/>
  <c r="S194" i="26" s="1"/>
  <c r="S267" i="26" s="1"/>
  <c r="T27" i="26"/>
  <c r="T213" i="26" s="1"/>
  <c r="T217" i="26" s="1"/>
  <c r="T219" i="26" s="1"/>
  <c r="T287" i="26" s="1"/>
  <c r="S226" i="26"/>
  <c r="S228" i="26" s="1"/>
  <c r="S50" i="26"/>
  <c r="V120" i="25"/>
  <c r="V216" i="25"/>
  <c r="W212" i="25"/>
  <c r="T32" i="25"/>
  <c r="T35" i="25"/>
  <c r="T37" i="25" s="1"/>
  <c r="Q262" i="25"/>
  <c r="L82" i="30" s="1"/>
  <c r="T173" i="25"/>
  <c r="T175" i="25" s="1"/>
  <c r="T244" i="25" s="1"/>
  <c r="T220" i="25"/>
  <c r="T241" i="25" s="1"/>
  <c r="U201" i="25"/>
  <c r="U204" i="25" s="1"/>
  <c r="U31" i="25"/>
  <c r="U36" i="25" s="1"/>
  <c r="V228" i="25"/>
  <c r="W224" i="25"/>
  <c r="V25" i="25"/>
  <c r="V23" i="25"/>
  <c r="V24" i="25"/>
  <c r="S253" i="25"/>
  <c r="N78" i="30" s="1"/>
  <c r="S60" i="25"/>
  <c r="U200" i="25"/>
  <c r="U203" i="25" s="1"/>
  <c r="U30" i="25"/>
  <c r="U150" i="25"/>
  <c r="V133" i="25"/>
  <c r="V150" i="25" s="1"/>
  <c r="U26" i="25"/>
  <c r="U48" i="25"/>
  <c r="U249" i="25" s="1"/>
  <c r="P76" i="30" s="1"/>
  <c r="T53" i="25"/>
  <c r="T251" i="25" s="1"/>
  <c r="O77" i="30" s="1"/>
  <c r="V191" i="25"/>
  <c r="W185" i="25"/>
  <c r="V192" i="25"/>
  <c r="W192" i="25" s="1"/>
  <c r="W186" i="25"/>
  <c r="T58" i="25"/>
  <c r="AN134" i="26" l="1"/>
  <c r="P282" i="26"/>
  <c r="K34" i="30" s="1"/>
  <c r="K33" i="30"/>
  <c r="V173" i="25"/>
  <c r="V175" i="25" s="1"/>
  <c r="V244" i="25" s="1"/>
  <c r="R56" i="26"/>
  <c r="V134" i="26"/>
  <c r="T192" i="26"/>
  <c r="T255" i="26"/>
  <c r="P285" i="26"/>
  <c r="K36" i="30" s="1"/>
  <c r="S54" i="26"/>
  <c r="S51" i="26"/>
  <c r="S72" i="26"/>
  <c r="S274" i="26" s="1"/>
  <c r="N31" i="30" s="1"/>
  <c r="U40" i="26"/>
  <c r="U35" i="26"/>
  <c r="U30" i="26"/>
  <c r="Q278" i="26"/>
  <c r="Q196" i="26"/>
  <c r="Q198" i="26" s="1"/>
  <c r="S55" i="26"/>
  <c r="S77" i="26"/>
  <c r="AN191" i="26"/>
  <c r="V190" i="26" s="1"/>
  <c r="V255" i="26" s="1"/>
  <c r="S229" i="26"/>
  <c r="S288" i="26" s="1"/>
  <c r="N37" i="30" s="1"/>
  <c r="U27" i="26"/>
  <c r="U213" i="26" s="1"/>
  <c r="U217" i="26" s="1"/>
  <c r="U219" i="26" s="1"/>
  <c r="U287" i="26" s="1"/>
  <c r="U113" i="26"/>
  <c r="V96" i="26"/>
  <c r="V113" i="26" s="1"/>
  <c r="R276" i="26"/>
  <c r="M32" i="30" s="1"/>
  <c r="R79" i="26"/>
  <c r="U42" i="26"/>
  <c r="U37" i="26"/>
  <c r="U32" i="26"/>
  <c r="T225" i="26"/>
  <c r="T227" i="26" s="1"/>
  <c r="T49" i="26"/>
  <c r="T243" i="26"/>
  <c r="T264" i="26" s="1"/>
  <c r="T139" i="26"/>
  <c r="V26" i="26"/>
  <c r="V25" i="26"/>
  <c r="V24" i="26"/>
  <c r="V23" i="26"/>
  <c r="U41" i="26"/>
  <c r="U36" i="26"/>
  <c r="U31" i="26"/>
  <c r="T226" i="26"/>
  <c r="T228" i="26" s="1"/>
  <c r="T50" i="26"/>
  <c r="V251" i="26"/>
  <c r="W247" i="26"/>
  <c r="V211" i="26"/>
  <c r="W207" i="26"/>
  <c r="U43" i="26"/>
  <c r="U38" i="26"/>
  <c r="U33" i="26"/>
  <c r="T67" i="26"/>
  <c r="T272" i="26" s="1"/>
  <c r="O30" i="30" s="1"/>
  <c r="T44" i="26"/>
  <c r="V239" i="26"/>
  <c r="W235" i="26"/>
  <c r="T253" i="25"/>
  <c r="O78" i="30" s="1"/>
  <c r="T60" i="25"/>
  <c r="V193" i="25"/>
  <c r="V264" i="25" s="1"/>
  <c r="W264" i="25" s="1"/>
  <c r="W191" i="25"/>
  <c r="W193" i="25" s="1"/>
  <c r="U205" i="25"/>
  <c r="U265" i="25" s="1"/>
  <c r="P83" i="30" s="1"/>
  <c r="V200" i="25"/>
  <c r="V203" i="25" s="1"/>
  <c r="V30" i="25"/>
  <c r="V53" i="25" s="1"/>
  <c r="V251" i="25" s="1"/>
  <c r="Q77" i="30" s="1"/>
  <c r="U173" i="25"/>
  <c r="U175" i="25" s="1"/>
  <c r="U244" i="25" s="1"/>
  <c r="U220" i="25"/>
  <c r="U241" i="25" s="1"/>
  <c r="S255" i="25"/>
  <c r="S177" i="25"/>
  <c r="S179" i="25" s="1"/>
  <c r="V26" i="25"/>
  <c r="V48" i="25"/>
  <c r="V249" i="25" s="1"/>
  <c r="Q76" i="30" s="1"/>
  <c r="U35" i="25"/>
  <c r="U37" i="25" s="1"/>
  <c r="U32" i="25"/>
  <c r="U53" i="25"/>
  <c r="U251" i="25" s="1"/>
  <c r="P77" i="30" s="1"/>
  <c r="V201" i="25"/>
  <c r="V204" i="25" s="1"/>
  <c r="W204" i="25" s="1"/>
  <c r="V31" i="25"/>
  <c r="V36" i="25" s="1"/>
  <c r="U58" i="25"/>
  <c r="R262" i="25"/>
  <c r="M82" i="30" s="1"/>
  <c r="V220" i="25"/>
  <c r="V241" i="25" s="1"/>
  <c r="Q282" i="26" l="1"/>
  <c r="L34" i="30" s="1"/>
  <c r="L33" i="30"/>
  <c r="S259" i="25"/>
  <c r="N80" i="30" s="1"/>
  <c r="N79" i="30"/>
  <c r="W241" i="25"/>
  <c r="T194" i="26"/>
  <c r="T267" i="26" s="1"/>
  <c r="V27" i="26"/>
  <c r="V213" i="26" s="1"/>
  <c r="V192" i="26"/>
  <c r="T229" i="26"/>
  <c r="T288" i="26" s="1"/>
  <c r="O37" i="30" s="1"/>
  <c r="S56" i="26"/>
  <c r="Q285" i="26"/>
  <c r="L36" i="30" s="1"/>
  <c r="U225" i="26"/>
  <c r="U227" i="26" s="1"/>
  <c r="U49" i="26"/>
  <c r="V40" i="26"/>
  <c r="V35" i="26"/>
  <c r="V30" i="26"/>
  <c r="V42" i="26"/>
  <c r="V37" i="26"/>
  <c r="V32" i="26"/>
  <c r="T54" i="26"/>
  <c r="T51" i="26"/>
  <c r="T72" i="26"/>
  <c r="T274" i="26" s="1"/>
  <c r="O31" i="30" s="1"/>
  <c r="V243" i="26"/>
  <c r="V264" i="26" s="1"/>
  <c r="V139" i="26"/>
  <c r="V194" i="26" s="1"/>
  <c r="V267" i="26" s="1"/>
  <c r="U226" i="26"/>
  <c r="U228" i="26" s="1"/>
  <c r="U50" i="26"/>
  <c r="T55" i="26"/>
  <c r="T77" i="26"/>
  <c r="V217" i="26"/>
  <c r="W217" i="26" s="1"/>
  <c r="W213" i="26"/>
  <c r="V43" i="26"/>
  <c r="V38" i="26"/>
  <c r="V33" i="26"/>
  <c r="R278" i="26"/>
  <c r="R196" i="26"/>
  <c r="R198" i="26" s="1"/>
  <c r="U243" i="26"/>
  <c r="U264" i="26" s="1"/>
  <c r="U139" i="26"/>
  <c r="U194" i="26" s="1"/>
  <c r="U267" i="26" s="1"/>
  <c r="S276" i="26"/>
  <c r="N32" i="30" s="1"/>
  <c r="S79" i="26"/>
  <c r="W211" i="26"/>
  <c r="V36" i="26"/>
  <c r="V41" i="26"/>
  <c r="V31" i="26"/>
  <c r="U44" i="26"/>
  <c r="U67" i="26"/>
  <c r="U272" i="26" s="1"/>
  <c r="P30" i="30" s="1"/>
  <c r="V58" i="25"/>
  <c r="V253" i="25" s="1"/>
  <c r="Q78" i="30" s="1"/>
  <c r="V35" i="25"/>
  <c r="V37" i="25" s="1"/>
  <c r="V32" i="25"/>
  <c r="U253" i="25"/>
  <c r="P78" i="30" s="1"/>
  <c r="U60" i="25"/>
  <c r="V205" i="25"/>
  <c r="W203" i="25"/>
  <c r="T255" i="25"/>
  <c r="T177" i="25"/>
  <c r="T179" i="25" s="1"/>
  <c r="S262" i="25"/>
  <c r="N82" i="30" s="1"/>
  <c r="T259" i="25" l="1"/>
  <c r="O80" i="30" s="1"/>
  <c r="O79" i="30"/>
  <c r="R282" i="26"/>
  <c r="M34" i="30" s="1"/>
  <c r="M33" i="30"/>
  <c r="V60" i="25"/>
  <c r="V177" i="25" s="1"/>
  <c r="W264" i="26"/>
  <c r="V219" i="26"/>
  <c r="V287" i="26" s="1"/>
  <c r="W287" i="26" s="1"/>
  <c r="T56" i="26"/>
  <c r="U229" i="26"/>
  <c r="U288" i="26" s="1"/>
  <c r="P37" i="30" s="1"/>
  <c r="R285" i="26"/>
  <c r="M36" i="30" s="1"/>
  <c r="T276" i="26"/>
  <c r="O32" i="30" s="1"/>
  <c r="T79" i="26"/>
  <c r="S278" i="26"/>
  <c r="S196" i="26"/>
  <c r="S198" i="26" s="1"/>
  <c r="V225" i="26"/>
  <c r="V227" i="26" s="1"/>
  <c r="V49" i="26"/>
  <c r="U55" i="26"/>
  <c r="U77" i="26"/>
  <c r="V226" i="26"/>
  <c r="V228" i="26" s="1"/>
  <c r="W228" i="26" s="1"/>
  <c r="V50" i="26"/>
  <c r="W219" i="26"/>
  <c r="V67" i="26"/>
  <c r="V272" i="26" s="1"/>
  <c r="Q30" i="30" s="1"/>
  <c r="V44" i="26"/>
  <c r="U51" i="26"/>
  <c r="U54" i="26"/>
  <c r="U72" i="26"/>
  <c r="U274" i="26" s="1"/>
  <c r="P31" i="30" s="1"/>
  <c r="V265" i="25"/>
  <c r="W205" i="25"/>
  <c r="T262" i="25"/>
  <c r="O82" i="30" s="1"/>
  <c r="U255" i="25"/>
  <c r="U177" i="25"/>
  <c r="U179" i="25" s="1"/>
  <c r="V255" i="25" l="1"/>
  <c r="S282" i="26"/>
  <c r="N34" i="30" s="1"/>
  <c r="N33" i="30"/>
  <c r="W265" i="25"/>
  <c r="Q83" i="30"/>
  <c r="U259" i="25"/>
  <c r="P80" i="30" s="1"/>
  <c r="P79" i="30"/>
  <c r="U56" i="26"/>
  <c r="S285" i="26"/>
  <c r="N36" i="30" s="1"/>
  <c r="T278" i="26"/>
  <c r="T196" i="26"/>
  <c r="T198" i="26" s="1"/>
  <c r="V229" i="26"/>
  <c r="W227" i="26"/>
  <c r="U276" i="26"/>
  <c r="P32" i="30" s="1"/>
  <c r="U79" i="26"/>
  <c r="V55" i="26"/>
  <c r="V77" i="26"/>
  <c r="V54" i="26"/>
  <c r="V51" i="26"/>
  <c r="V72" i="26"/>
  <c r="V274" i="26" s="1"/>
  <c r="Q31" i="30" s="1"/>
  <c r="U262" i="25"/>
  <c r="P82" i="30" s="1"/>
  <c r="V179" i="25"/>
  <c r="V262" i="25" s="1"/>
  <c r="V56" i="26" l="1"/>
  <c r="T282" i="26"/>
  <c r="O34" i="30" s="1"/>
  <c r="O33" i="30"/>
  <c r="W262" i="25"/>
  <c r="Q82" i="30"/>
  <c r="V259" i="25"/>
  <c r="Q80" i="30" s="1"/>
  <c r="Q79" i="30"/>
  <c r="T285" i="26"/>
  <c r="O36" i="30" s="1"/>
  <c r="U278" i="26"/>
  <c r="U196" i="26"/>
  <c r="U198" i="26" s="1"/>
  <c r="V276" i="26"/>
  <c r="Q32" i="30" s="1"/>
  <c r="V79" i="26"/>
  <c r="V288" i="26"/>
  <c r="W229" i="26"/>
  <c r="W288" i="26" l="1"/>
  <c r="Q37" i="30"/>
  <c r="U282" i="26"/>
  <c r="P34" i="30" s="1"/>
  <c r="P33" i="30"/>
  <c r="U285" i="26"/>
  <c r="P36" i="30" s="1"/>
  <c r="V196" i="26"/>
  <c r="V198" i="26" s="1"/>
  <c r="V285" i="26" s="1"/>
  <c r="V278" i="26"/>
  <c r="W285" i="26" l="1"/>
  <c r="Q36" i="30"/>
  <c r="V282" i="26"/>
  <c r="Q34" i="30" s="1"/>
  <c r="Q33" i="30"/>
  <c r="D201" i="24"/>
  <c r="V189" i="24"/>
  <c r="U189" i="24"/>
  <c r="T189" i="24"/>
  <c r="S189" i="24"/>
  <c r="R189" i="24"/>
  <c r="Q189" i="24"/>
  <c r="P189" i="24"/>
  <c r="O189" i="24"/>
  <c r="N189" i="24"/>
  <c r="M189" i="24"/>
  <c r="L189" i="24"/>
  <c r="K189" i="24"/>
  <c r="J189" i="24"/>
  <c r="I189" i="24"/>
  <c r="H189" i="24"/>
  <c r="V188" i="24"/>
  <c r="U188" i="24"/>
  <c r="T188" i="24"/>
  <c r="S188" i="24"/>
  <c r="R188" i="24"/>
  <c r="Q188" i="24"/>
  <c r="P188" i="24"/>
  <c r="O188" i="24"/>
  <c r="N188" i="24"/>
  <c r="M188" i="24"/>
  <c r="L188" i="24"/>
  <c r="K188" i="24"/>
  <c r="W188" i="24" s="1"/>
  <c r="J188" i="24"/>
  <c r="I188" i="24"/>
  <c r="H188" i="24"/>
  <c r="AA152" i="24"/>
  <c r="AB152" i="24" s="1"/>
  <c r="AC152" i="24" s="1"/>
  <c r="AD152" i="24" s="1"/>
  <c r="AE152" i="24" s="1"/>
  <c r="AF152" i="24" s="1"/>
  <c r="AG152" i="24" s="1"/>
  <c r="AH152" i="24" s="1"/>
  <c r="AI152" i="24" s="1"/>
  <c r="AJ152" i="24" s="1"/>
  <c r="AK152" i="24" s="1"/>
  <c r="AL152" i="24" s="1"/>
  <c r="AM152" i="24" s="1"/>
  <c r="AN152" i="24" s="1"/>
  <c r="K128" i="24"/>
  <c r="R125" i="24"/>
  <c r="S125" i="24" s="1"/>
  <c r="T125" i="24" s="1"/>
  <c r="U125" i="24" s="1"/>
  <c r="V125" i="24" s="1"/>
  <c r="S124" i="24"/>
  <c r="T124" i="24" s="1"/>
  <c r="U124" i="24" s="1"/>
  <c r="V124" i="24" s="1"/>
  <c r="R124" i="24"/>
  <c r="AA96" i="24"/>
  <c r="AB96" i="24" s="1"/>
  <c r="AC96" i="24" s="1"/>
  <c r="AD96" i="24" s="1"/>
  <c r="AE96" i="24" s="1"/>
  <c r="AF96" i="24" s="1"/>
  <c r="AG96" i="24" s="1"/>
  <c r="AH96" i="24" s="1"/>
  <c r="AI96" i="24" s="1"/>
  <c r="AJ96" i="24" s="1"/>
  <c r="AK96" i="24" s="1"/>
  <c r="AL96" i="24" s="1"/>
  <c r="AM96" i="24" s="1"/>
  <c r="AN96" i="24" s="1"/>
  <c r="V67" i="24"/>
  <c r="U67" i="24"/>
  <c r="T67" i="24"/>
  <c r="S67" i="24"/>
  <c r="R67" i="24"/>
  <c r="Q67" i="24"/>
  <c r="P67" i="24"/>
  <c r="O67" i="24"/>
  <c r="N67" i="24"/>
  <c r="M67" i="24"/>
  <c r="L67" i="24"/>
  <c r="K67" i="24"/>
  <c r="J67" i="24"/>
  <c r="I67" i="24"/>
  <c r="H67" i="24"/>
  <c r="G67" i="24"/>
  <c r="F67" i="24"/>
  <c r="V66" i="24"/>
  <c r="U66" i="24"/>
  <c r="T66" i="24"/>
  <c r="S66" i="24"/>
  <c r="R66" i="24"/>
  <c r="Q66" i="24"/>
  <c r="P66" i="24"/>
  <c r="O66" i="24"/>
  <c r="N66" i="24"/>
  <c r="M66" i="24"/>
  <c r="L66" i="24"/>
  <c r="K66" i="24"/>
  <c r="J66" i="24"/>
  <c r="I66" i="24"/>
  <c r="H66" i="24"/>
  <c r="G66" i="24"/>
  <c r="F66" i="24"/>
  <c r="V65" i="24"/>
  <c r="U65" i="24"/>
  <c r="U127" i="24" s="1"/>
  <c r="U129" i="24" s="1"/>
  <c r="T65" i="24"/>
  <c r="T69" i="24" s="1"/>
  <c r="T73" i="24" s="1"/>
  <c r="S65" i="24"/>
  <c r="S127" i="24" s="1"/>
  <c r="S129" i="24" s="1"/>
  <c r="R65" i="24"/>
  <c r="R127" i="24" s="1"/>
  <c r="R129" i="24" s="1"/>
  <c r="Q65" i="24"/>
  <c r="Q127" i="24" s="1"/>
  <c r="Q129" i="24" s="1"/>
  <c r="P65" i="24"/>
  <c r="O65" i="24"/>
  <c r="O127" i="24" s="1"/>
  <c r="O129" i="24" s="1"/>
  <c r="N65" i="24"/>
  <c r="N127" i="24" s="1"/>
  <c r="N129" i="24" s="1"/>
  <c r="M65" i="24"/>
  <c r="M127" i="24" s="1"/>
  <c r="M129" i="24" s="1"/>
  <c r="L65" i="24"/>
  <c r="L69" i="24" s="1"/>
  <c r="L73" i="24" s="1"/>
  <c r="K65" i="24"/>
  <c r="K127" i="24" s="1"/>
  <c r="K129" i="24" s="1"/>
  <c r="J65" i="24"/>
  <c r="J127" i="24" s="1"/>
  <c r="J129" i="24" s="1"/>
  <c r="I65" i="24"/>
  <c r="I127" i="24" s="1"/>
  <c r="I129" i="24" s="1"/>
  <c r="H65" i="24"/>
  <c r="H127" i="24" s="1"/>
  <c r="H129" i="24" s="1"/>
  <c r="G65" i="24"/>
  <c r="G127" i="24" s="1"/>
  <c r="G129" i="24" s="1"/>
  <c r="F65" i="24"/>
  <c r="F127" i="24" s="1"/>
  <c r="F129" i="24" s="1"/>
  <c r="V64" i="24"/>
  <c r="V126" i="24" s="1"/>
  <c r="V128" i="24" s="1"/>
  <c r="U64" i="24"/>
  <c r="U68" i="24" s="1"/>
  <c r="U72" i="24" s="1"/>
  <c r="T64" i="24"/>
  <c r="S64" i="24"/>
  <c r="R64" i="24"/>
  <c r="R126" i="24" s="1"/>
  <c r="R128" i="24" s="1"/>
  <c r="Q64" i="24"/>
  <c r="Q68" i="24" s="1"/>
  <c r="Q72" i="24" s="1"/>
  <c r="P64" i="24"/>
  <c r="P126" i="24" s="1"/>
  <c r="P128" i="24" s="1"/>
  <c r="O64" i="24"/>
  <c r="O126" i="24" s="1"/>
  <c r="O128" i="24" s="1"/>
  <c r="N64" i="24"/>
  <c r="N126" i="24" s="1"/>
  <c r="N128" i="24" s="1"/>
  <c r="M64" i="24"/>
  <c r="M68" i="24" s="1"/>
  <c r="M72" i="24" s="1"/>
  <c r="L64" i="24"/>
  <c r="L126" i="24" s="1"/>
  <c r="L128" i="24" s="1"/>
  <c r="K64" i="24"/>
  <c r="K126" i="24" s="1"/>
  <c r="J64" i="24"/>
  <c r="J126" i="24" s="1"/>
  <c r="J128" i="24" s="1"/>
  <c r="I64" i="24"/>
  <c r="I126" i="24" s="1"/>
  <c r="I128" i="24" s="1"/>
  <c r="H64" i="24"/>
  <c r="H126" i="24" s="1"/>
  <c r="H128" i="24" s="1"/>
  <c r="G64" i="24"/>
  <c r="G126" i="24" s="1"/>
  <c r="G128" i="24" s="1"/>
  <c r="F64" i="24"/>
  <c r="F126" i="24" s="1"/>
  <c r="F128" i="24" s="1"/>
  <c r="S45" i="24"/>
  <c r="R45" i="24"/>
  <c r="R44" i="24"/>
  <c r="S44" i="24" s="1"/>
  <c r="T44" i="24" s="1"/>
  <c r="U44" i="24" s="1"/>
  <c r="V44" i="24" s="1"/>
  <c r="G9" i="24"/>
  <c r="F18" i="24"/>
  <c r="H189" i="21"/>
  <c r="H188" i="21"/>
  <c r="M126" i="24" l="1"/>
  <c r="M128" i="24" s="1"/>
  <c r="P69" i="24"/>
  <c r="P73" i="24" s="1"/>
  <c r="L127" i="24"/>
  <c r="L129" i="24" s="1"/>
  <c r="L226" i="24" s="1"/>
  <c r="W189" i="24"/>
  <c r="F19" i="24"/>
  <c r="G20" i="24"/>
  <c r="F14" i="24"/>
  <c r="F25" i="24"/>
  <c r="F23" i="24"/>
  <c r="F24" i="24"/>
  <c r="G18" i="24"/>
  <c r="V68" i="24"/>
  <c r="V72" i="24" s="1"/>
  <c r="H9" i="24"/>
  <c r="G14" i="24"/>
  <c r="F15" i="24"/>
  <c r="G19" i="24"/>
  <c r="G134" i="24" s="1"/>
  <c r="F20" i="24"/>
  <c r="F154" i="24" s="1"/>
  <c r="J68" i="24"/>
  <c r="J72" i="24" s="1"/>
  <c r="I69" i="24"/>
  <c r="I73" i="24" s="1"/>
  <c r="F133" i="24"/>
  <c r="F150" i="24" s="1"/>
  <c r="N68" i="24"/>
  <c r="N72" i="24" s="1"/>
  <c r="M69" i="24"/>
  <c r="M73" i="24" s="1"/>
  <c r="F68" i="24"/>
  <c r="F72" i="24" s="1"/>
  <c r="U69" i="24"/>
  <c r="U73" i="24" s="1"/>
  <c r="G15" i="24"/>
  <c r="F16" i="24"/>
  <c r="G16" i="24"/>
  <c r="G42" i="24" s="1"/>
  <c r="T45" i="24"/>
  <c r="M214" i="24"/>
  <c r="P226" i="24"/>
  <c r="R68" i="24"/>
  <c r="R72" i="24" s="1"/>
  <c r="Q69" i="24"/>
  <c r="Q73" i="24" s="1"/>
  <c r="S126" i="24"/>
  <c r="S128" i="24" s="1"/>
  <c r="V127" i="24"/>
  <c r="V129" i="24" s="1"/>
  <c r="G68" i="24"/>
  <c r="G72" i="24" s="1"/>
  <c r="G78" i="24" s="1"/>
  <c r="K68" i="24"/>
  <c r="K72" i="24" s="1"/>
  <c r="O68" i="24"/>
  <c r="O72" i="24" s="1"/>
  <c r="S68" i="24"/>
  <c r="S72" i="24" s="1"/>
  <c r="F69" i="24"/>
  <c r="F73" i="24" s="1"/>
  <c r="J69" i="24"/>
  <c r="J73" i="24" s="1"/>
  <c r="N69" i="24"/>
  <c r="N73" i="24" s="1"/>
  <c r="R69" i="24"/>
  <c r="R73" i="24" s="1"/>
  <c r="V69" i="24"/>
  <c r="V73" i="24" s="1"/>
  <c r="Q126" i="24"/>
  <c r="Q128" i="24" s="1"/>
  <c r="Q214" i="24" s="1"/>
  <c r="P127" i="24"/>
  <c r="P129" i="24" s="1"/>
  <c r="T126" i="24"/>
  <c r="T128" i="24" s="1"/>
  <c r="G155" i="24"/>
  <c r="H68" i="24"/>
  <c r="H72" i="24" s="1"/>
  <c r="L68" i="24"/>
  <c r="L72" i="24" s="1"/>
  <c r="P68" i="24"/>
  <c r="P72" i="24" s="1"/>
  <c r="T68" i="24"/>
  <c r="T72" i="24" s="1"/>
  <c r="G69" i="24"/>
  <c r="G73" i="24" s="1"/>
  <c r="K69" i="24"/>
  <c r="K73" i="24" s="1"/>
  <c r="O69" i="24"/>
  <c r="O73" i="24" s="1"/>
  <c r="S69" i="24"/>
  <c r="S73" i="24" s="1"/>
  <c r="U126" i="24"/>
  <c r="U128" i="24" s="1"/>
  <c r="T127" i="24"/>
  <c r="T129" i="24" s="1"/>
  <c r="I68" i="24"/>
  <c r="I72" i="24" s="1"/>
  <c r="H69" i="24"/>
  <c r="H73" i="24" s="1"/>
  <c r="F42" i="24" l="1"/>
  <c r="F77" i="24"/>
  <c r="F94" i="24" s="1"/>
  <c r="G99" i="24"/>
  <c r="F171" i="24"/>
  <c r="F173" i="24" s="1"/>
  <c r="G154" i="24"/>
  <c r="G171" i="24" s="1"/>
  <c r="U45" i="24"/>
  <c r="M226" i="24"/>
  <c r="I226" i="24"/>
  <c r="H214" i="24"/>
  <c r="N226" i="24"/>
  <c r="O214" i="24"/>
  <c r="G77" i="24"/>
  <c r="G94" i="24" s="1"/>
  <c r="N214" i="24"/>
  <c r="J214" i="24"/>
  <c r="V214" i="24"/>
  <c r="G24" i="24"/>
  <c r="G25" i="24"/>
  <c r="G23" i="24"/>
  <c r="F30" i="24"/>
  <c r="F53" i="24" s="1"/>
  <c r="K226" i="24"/>
  <c r="R226" i="24"/>
  <c r="R214" i="24"/>
  <c r="U226" i="24"/>
  <c r="H155" i="24"/>
  <c r="H134" i="24"/>
  <c r="H99" i="24"/>
  <c r="H78" i="24"/>
  <c r="H77" i="24"/>
  <c r="H20" i="24"/>
  <c r="H15" i="24"/>
  <c r="H185" i="24" s="1"/>
  <c r="H14" i="24"/>
  <c r="I9" i="24"/>
  <c r="H16" i="24"/>
  <c r="H100" i="24" s="1"/>
  <c r="H19" i="24"/>
  <c r="H18" i="24"/>
  <c r="S226" i="24"/>
  <c r="J226" i="24"/>
  <c r="K214" i="24"/>
  <c r="T226" i="24"/>
  <c r="F48" i="24"/>
  <c r="F26" i="24"/>
  <c r="L214" i="24"/>
  <c r="S214" i="24"/>
  <c r="H226" i="24"/>
  <c r="T214" i="24"/>
  <c r="I214" i="24"/>
  <c r="O226" i="24"/>
  <c r="P214" i="24"/>
  <c r="V226" i="24"/>
  <c r="F98" i="24"/>
  <c r="Q226" i="24"/>
  <c r="U214" i="24"/>
  <c r="G133" i="24"/>
  <c r="G150" i="24" s="1"/>
  <c r="G173" i="24" s="1"/>
  <c r="F31" i="24"/>
  <c r="F36" i="24" s="1"/>
  <c r="AA171" i="22"/>
  <c r="AB171" i="22" s="1"/>
  <c r="AC171" i="22" s="1"/>
  <c r="AD171" i="22" s="1"/>
  <c r="AE171" i="22" s="1"/>
  <c r="AF171" i="22" s="1"/>
  <c r="AG171" i="22" s="1"/>
  <c r="AH171" i="22" s="1"/>
  <c r="AI171" i="22" s="1"/>
  <c r="AJ171" i="22" s="1"/>
  <c r="AK171" i="22" s="1"/>
  <c r="AL171" i="22" s="1"/>
  <c r="AM171" i="22" s="1"/>
  <c r="AN171" i="22" s="1"/>
  <c r="AA115" i="22"/>
  <c r="AB115" i="22" s="1"/>
  <c r="AC115" i="22" s="1"/>
  <c r="AD115" i="22" s="1"/>
  <c r="AE115" i="22" s="1"/>
  <c r="AF115" i="22" s="1"/>
  <c r="AG115" i="22" s="1"/>
  <c r="AH115" i="22" s="1"/>
  <c r="AI115" i="22" s="1"/>
  <c r="AJ115" i="22" s="1"/>
  <c r="AK115" i="22" s="1"/>
  <c r="AL115" i="22" s="1"/>
  <c r="AM115" i="22" s="1"/>
  <c r="AN115" i="22" s="1"/>
  <c r="AA152" i="21"/>
  <c r="AB152" i="21" s="1"/>
  <c r="AC152" i="21" s="1"/>
  <c r="AD152" i="21" s="1"/>
  <c r="AE152" i="21" s="1"/>
  <c r="AF152" i="21" s="1"/>
  <c r="AG152" i="21" s="1"/>
  <c r="AH152" i="21" s="1"/>
  <c r="AI152" i="21" s="1"/>
  <c r="AJ152" i="21" s="1"/>
  <c r="AK152" i="21" s="1"/>
  <c r="AL152" i="21" s="1"/>
  <c r="AM152" i="21" s="1"/>
  <c r="AN152" i="21" s="1"/>
  <c r="AA96" i="21"/>
  <c r="AB96" i="21" s="1"/>
  <c r="AC96" i="21" s="1"/>
  <c r="AD96" i="21" s="1"/>
  <c r="AE96" i="21" s="1"/>
  <c r="AF96" i="21" s="1"/>
  <c r="AG96" i="21" s="1"/>
  <c r="AH96" i="21" s="1"/>
  <c r="AI96" i="21" s="1"/>
  <c r="AJ96" i="21" s="1"/>
  <c r="AK96" i="21" s="1"/>
  <c r="AL96" i="21" s="1"/>
  <c r="AM96" i="21" s="1"/>
  <c r="AN96" i="21" s="1"/>
  <c r="H154" i="24" l="1"/>
  <c r="H191" i="24"/>
  <c r="F58" i="24"/>
  <c r="F60" i="24" s="1"/>
  <c r="H186" i="24"/>
  <c r="Z100" i="24"/>
  <c r="Z115" i="24" s="1"/>
  <c r="H42" i="24"/>
  <c r="H247" i="24" s="1"/>
  <c r="C121" i="30" s="1"/>
  <c r="H224" i="24"/>
  <c r="Z156" i="24"/>
  <c r="Z171" i="24" s="1"/>
  <c r="H156" i="24"/>
  <c r="I156" i="24" s="1"/>
  <c r="G48" i="24"/>
  <c r="G26" i="24"/>
  <c r="V45" i="24"/>
  <c r="H212" i="24"/>
  <c r="H135" i="24"/>
  <c r="I135" i="24" s="1"/>
  <c r="H133" i="24"/>
  <c r="I133" i="24" s="1"/>
  <c r="G31" i="24"/>
  <c r="G36" i="24" s="1"/>
  <c r="H79" i="24"/>
  <c r="H94" i="24" s="1"/>
  <c r="F115" i="24"/>
  <c r="F120" i="24" s="1"/>
  <c r="F175" i="24" s="1"/>
  <c r="G98" i="24"/>
  <c r="I155" i="24"/>
  <c r="I154" i="24"/>
  <c r="I78" i="24"/>
  <c r="I77" i="24"/>
  <c r="I100" i="24"/>
  <c r="I19" i="24"/>
  <c r="I14" i="24"/>
  <c r="J9" i="24"/>
  <c r="I18" i="24"/>
  <c r="I15" i="24"/>
  <c r="I20" i="24"/>
  <c r="I134" i="24"/>
  <c r="I16" i="24"/>
  <c r="I99" i="24"/>
  <c r="H24" i="24"/>
  <c r="H25" i="24"/>
  <c r="H23" i="24"/>
  <c r="F32" i="24"/>
  <c r="F35" i="24"/>
  <c r="F37" i="24" s="1"/>
  <c r="G30" i="24"/>
  <c r="G53" i="24" s="1"/>
  <c r="AA152" i="16"/>
  <c r="AB152" i="16" s="1"/>
  <c r="AC152" i="16" s="1"/>
  <c r="AD152" i="16" s="1"/>
  <c r="AE152" i="16" s="1"/>
  <c r="AF152" i="16" s="1"/>
  <c r="AG152" i="16" s="1"/>
  <c r="AH152" i="16" s="1"/>
  <c r="AI152" i="16" s="1"/>
  <c r="AJ152" i="16" s="1"/>
  <c r="AK152" i="16" s="1"/>
  <c r="AL152" i="16" s="1"/>
  <c r="AM152" i="16" s="1"/>
  <c r="AN152" i="16" s="1"/>
  <c r="AA96" i="16"/>
  <c r="AB96" i="16" s="1"/>
  <c r="AC96" i="16" s="1"/>
  <c r="AD96" i="16" s="1"/>
  <c r="AE96" i="16" s="1"/>
  <c r="AF96" i="16" s="1"/>
  <c r="AG96" i="16" s="1"/>
  <c r="AH96" i="16" s="1"/>
  <c r="AI96" i="16" s="1"/>
  <c r="AJ96" i="16" s="1"/>
  <c r="AK96" i="16" s="1"/>
  <c r="AL96" i="16" s="1"/>
  <c r="AM96" i="16" s="1"/>
  <c r="AN96" i="16" s="1"/>
  <c r="AA100" i="24" l="1"/>
  <c r="H192" i="24"/>
  <c r="G32" i="24"/>
  <c r="G35" i="24"/>
  <c r="G37" i="24" s="1"/>
  <c r="H48" i="24"/>
  <c r="H249" i="24" s="1"/>
  <c r="C122" i="30" s="1"/>
  <c r="H26" i="24"/>
  <c r="I185" i="24"/>
  <c r="I80" i="24"/>
  <c r="J80" i="24" s="1"/>
  <c r="I212" i="24"/>
  <c r="I216" i="24" s="1"/>
  <c r="I136" i="24"/>
  <c r="I150" i="24" s="1"/>
  <c r="G58" i="24"/>
  <c r="G60" i="24" s="1"/>
  <c r="H216" i="24"/>
  <c r="H228" i="24"/>
  <c r="F177" i="24"/>
  <c r="F179" i="24" s="1"/>
  <c r="I186" i="24"/>
  <c r="I192" i="24" s="1"/>
  <c r="AA101" i="24"/>
  <c r="AB101" i="24" s="1"/>
  <c r="I42" i="24"/>
  <c r="I247" i="24" s="1"/>
  <c r="D121" i="30" s="1"/>
  <c r="I101" i="24"/>
  <c r="J101" i="24" s="1"/>
  <c r="AA156" i="24"/>
  <c r="H150" i="24"/>
  <c r="I224" i="24"/>
  <c r="I228" i="24" s="1"/>
  <c r="AA157" i="24"/>
  <c r="AB157" i="24" s="1"/>
  <c r="I157" i="24"/>
  <c r="J157" i="24" s="1"/>
  <c r="H201" i="24"/>
  <c r="H204" i="24" s="1"/>
  <c r="H31" i="24"/>
  <c r="H36" i="24" s="1"/>
  <c r="I25" i="24"/>
  <c r="I23" i="24"/>
  <c r="I24" i="24"/>
  <c r="H200" i="24"/>
  <c r="H203" i="24" s="1"/>
  <c r="H30" i="24"/>
  <c r="AB156" i="24"/>
  <c r="J136" i="24"/>
  <c r="J155" i="24"/>
  <c r="J154" i="24"/>
  <c r="J134" i="24"/>
  <c r="J133" i="24"/>
  <c r="J156" i="24"/>
  <c r="J100" i="24"/>
  <c r="J99" i="24"/>
  <c r="J18" i="24"/>
  <c r="J14" i="24"/>
  <c r="K9" i="24"/>
  <c r="J135" i="24"/>
  <c r="J78" i="24"/>
  <c r="J77" i="24"/>
  <c r="J16" i="24"/>
  <c r="AB100" i="24"/>
  <c r="J20" i="24"/>
  <c r="J15" i="24"/>
  <c r="J19" i="24"/>
  <c r="I79" i="24"/>
  <c r="J79" i="24" s="1"/>
  <c r="G115" i="24"/>
  <c r="G120" i="24" s="1"/>
  <c r="G175" i="24" s="1"/>
  <c r="H98" i="24"/>
  <c r="Z172" i="24"/>
  <c r="H171" i="24" s="1"/>
  <c r="H193" i="24"/>
  <c r="H264" i="24" s="1"/>
  <c r="AA115" i="24" l="1"/>
  <c r="I94" i="24"/>
  <c r="J224" i="24"/>
  <c r="J228" i="24" s="1"/>
  <c r="AB158" i="24"/>
  <c r="AB171" i="24" s="1"/>
  <c r="J158" i="24"/>
  <c r="K158" i="24" s="1"/>
  <c r="K136" i="24"/>
  <c r="K157" i="24"/>
  <c r="K155" i="24"/>
  <c r="K154" i="24"/>
  <c r="K134" i="24"/>
  <c r="K133" i="24"/>
  <c r="K156" i="24"/>
  <c r="K135" i="24"/>
  <c r="AC156" i="24"/>
  <c r="K100" i="24"/>
  <c r="AC157" i="24"/>
  <c r="K101" i="24"/>
  <c r="K99" i="24"/>
  <c r="K80" i="24"/>
  <c r="AC100" i="24"/>
  <c r="K78" i="24"/>
  <c r="K77" i="24"/>
  <c r="K16" i="24"/>
  <c r="K18" i="24"/>
  <c r="AC101" i="24"/>
  <c r="K79" i="24"/>
  <c r="K20" i="24"/>
  <c r="K15" i="24"/>
  <c r="K19" i="24"/>
  <c r="K14" i="24"/>
  <c r="L9" i="24"/>
  <c r="H205" i="24"/>
  <c r="I200" i="24"/>
  <c r="I203" i="24" s="1"/>
  <c r="I30" i="24"/>
  <c r="I53" i="24" s="1"/>
  <c r="I251" i="24" s="1"/>
  <c r="D123" i="30" s="1"/>
  <c r="H58" i="24"/>
  <c r="J212" i="24"/>
  <c r="J137" i="24"/>
  <c r="K137" i="24" s="1"/>
  <c r="H35" i="24"/>
  <c r="H37" i="24" s="1"/>
  <c r="H32" i="24"/>
  <c r="I48" i="24"/>
  <c r="I249" i="24" s="1"/>
  <c r="D122" i="30" s="1"/>
  <c r="I26" i="24"/>
  <c r="H173" i="24"/>
  <c r="G177" i="24"/>
  <c r="G179" i="24" s="1"/>
  <c r="I191" i="24"/>
  <c r="I220" i="24"/>
  <c r="H115" i="24"/>
  <c r="I98" i="24"/>
  <c r="J186" i="24"/>
  <c r="AB102" i="24"/>
  <c r="AB115" i="24" s="1"/>
  <c r="J42" i="24"/>
  <c r="J247" i="24" s="1"/>
  <c r="E121" i="30" s="1"/>
  <c r="J102" i="24"/>
  <c r="K102" i="24" s="1"/>
  <c r="J25" i="24"/>
  <c r="J23" i="24"/>
  <c r="J24" i="24"/>
  <c r="J185" i="24"/>
  <c r="J191" i="24" s="1"/>
  <c r="J81" i="24"/>
  <c r="J94" i="24" s="1"/>
  <c r="H53" i="24"/>
  <c r="H251" i="24" s="1"/>
  <c r="C123" i="30" s="1"/>
  <c r="I201" i="24"/>
  <c r="I204" i="24" s="1"/>
  <c r="I31" i="24"/>
  <c r="I36" i="24" s="1"/>
  <c r="AA171" i="24"/>
  <c r="AA172" i="24" s="1"/>
  <c r="I171" i="24" s="1"/>
  <c r="I173" i="24" s="1"/>
  <c r="H220" i="24"/>
  <c r="I58" i="24" l="1"/>
  <c r="AB172" i="24"/>
  <c r="J171" i="24" s="1"/>
  <c r="AC158" i="24"/>
  <c r="J201" i="24"/>
  <c r="J204" i="24" s="1"/>
  <c r="J31" i="24"/>
  <c r="J36" i="24" s="1"/>
  <c r="K212" i="24"/>
  <c r="K216" i="24" s="1"/>
  <c r="K138" i="24"/>
  <c r="K150" i="24" s="1"/>
  <c r="K81" i="24"/>
  <c r="L81" i="24" s="1"/>
  <c r="I115" i="24"/>
  <c r="J98" i="24"/>
  <c r="J150" i="24"/>
  <c r="J173" i="24" s="1"/>
  <c r="H265" i="24"/>
  <c r="C129" i="30" s="1"/>
  <c r="K185" i="24"/>
  <c r="K191" i="24" s="1"/>
  <c r="K82" i="24"/>
  <c r="K24" i="24"/>
  <c r="K25" i="24"/>
  <c r="K23" i="24"/>
  <c r="I193" i="24"/>
  <c r="I264" i="24" s="1"/>
  <c r="J200" i="24"/>
  <c r="J203" i="24" s="1"/>
  <c r="J30" i="24"/>
  <c r="J53" i="24" s="1"/>
  <c r="J251" i="24" s="1"/>
  <c r="E123" i="30" s="1"/>
  <c r="I205" i="24"/>
  <c r="I265" i="24" s="1"/>
  <c r="D129" i="30" s="1"/>
  <c r="AD158" i="24"/>
  <c r="L157" i="24"/>
  <c r="L155" i="24"/>
  <c r="L154" i="24"/>
  <c r="L134" i="24"/>
  <c r="L133" i="24"/>
  <c r="L158" i="24"/>
  <c r="L156" i="24"/>
  <c r="L135" i="24"/>
  <c r="AD157" i="24"/>
  <c r="AD156" i="24"/>
  <c r="L137" i="24"/>
  <c r="L101" i="24"/>
  <c r="L99" i="24"/>
  <c r="L80" i="24"/>
  <c r="L102" i="24"/>
  <c r="AD100" i="24"/>
  <c r="L78" i="24"/>
  <c r="L77" i="24"/>
  <c r="AD101" i="24"/>
  <c r="L79" i="24"/>
  <c r="L136" i="24"/>
  <c r="L100" i="24"/>
  <c r="L20" i="24"/>
  <c r="L15" i="24"/>
  <c r="L19" i="24"/>
  <c r="L14" i="24"/>
  <c r="M9" i="24"/>
  <c r="L18" i="24"/>
  <c r="L82" i="24"/>
  <c r="L16" i="24"/>
  <c r="K224" i="24"/>
  <c r="AC159" i="24"/>
  <c r="AC171" i="24" s="1"/>
  <c r="K159" i="24"/>
  <c r="L159" i="24" s="1"/>
  <c r="K186" i="24"/>
  <c r="K192" i="24" s="1"/>
  <c r="AC103" i="24"/>
  <c r="AD103" i="24" s="1"/>
  <c r="K42" i="24"/>
  <c r="K247" i="24" s="1"/>
  <c r="F121" i="30" s="1"/>
  <c r="K103" i="24"/>
  <c r="L103" i="24" s="1"/>
  <c r="AC102" i="24"/>
  <c r="I253" i="24"/>
  <c r="D124" i="30" s="1"/>
  <c r="I60" i="24"/>
  <c r="J192" i="24"/>
  <c r="J193" i="24" s="1"/>
  <c r="J264" i="24" s="1"/>
  <c r="I35" i="24"/>
  <c r="I37" i="24" s="1"/>
  <c r="I32" i="24"/>
  <c r="H232" i="24"/>
  <c r="H241" i="24" s="1"/>
  <c r="H120" i="24"/>
  <c r="H175" i="24" s="1"/>
  <c r="H244" i="24" s="1"/>
  <c r="J48" i="24"/>
  <c r="J249" i="24" s="1"/>
  <c r="E122" i="30" s="1"/>
  <c r="J26" i="24"/>
  <c r="J216" i="24"/>
  <c r="H253" i="24"/>
  <c r="C124" i="30" s="1"/>
  <c r="H60" i="24"/>
  <c r="D201" i="21"/>
  <c r="L138" i="24" l="1"/>
  <c r="K94" i="24"/>
  <c r="AC115" i="24"/>
  <c r="J58" i="24"/>
  <c r="J60" i="24" s="1"/>
  <c r="AC172" i="24"/>
  <c r="K171" i="24" s="1"/>
  <c r="K173" i="24" s="1"/>
  <c r="K30" i="24"/>
  <c r="K53" i="24" s="1"/>
  <c r="K251" i="24" s="1"/>
  <c r="F123" i="30" s="1"/>
  <c r="K200" i="24"/>
  <c r="K203" i="24" s="1"/>
  <c r="K220" i="24"/>
  <c r="L24" i="24"/>
  <c r="L25" i="24"/>
  <c r="L23" i="24"/>
  <c r="L212" i="24"/>
  <c r="L139" i="24"/>
  <c r="M139" i="24" s="1"/>
  <c r="AD102" i="24"/>
  <c r="AD159" i="24"/>
  <c r="J32" i="24"/>
  <c r="J35" i="24"/>
  <c r="J37" i="24" s="1"/>
  <c r="I255" i="24"/>
  <c r="D125" i="30" s="1"/>
  <c r="L185" i="24"/>
  <c r="L83" i="24"/>
  <c r="L94" i="24" s="1"/>
  <c r="K48" i="24"/>
  <c r="K249" i="24" s="1"/>
  <c r="F122" i="30" s="1"/>
  <c r="K26" i="24"/>
  <c r="K193" i="24"/>
  <c r="K264" i="24" s="1"/>
  <c r="J115" i="24"/>
  <c r="K98" i="24"/>
  <c r="J253" i="24"/>
  <c r="E124" i="30" s="1"/>
  <c r="J220" i="24"/>
  <c r="H255" i="24"/>
  <c r="H177" i="24"/>
  <c r="H179" i="24" s="1"/>
  <c r="K228" i="24"/>
  <c r="L186" i="24"/>
  <c r="AD104" i="24"/>
  <c r="AE104" i="24" s="1"/>
  <c r="L42" i="24"/>
  <c r="L247" i="24" s="1"/>
  <c r="G121" i="30" s="1"/>
  <c r="L104" i="24"/>
  <c r="M104" i="24" s="1"/>
  <c r="M158" i="24"/>
  <c r="M156" i="24"/>
  <c r="M135" i="24"/>
  <c r="AE157" i="24"/>
  <c r="AE156" i="24"/>
  <c r="M138" i="24"/>
  <c r="M137" i="24"/>
  <c r="M136" i="24"/>
  <c r="M157" i="24"/>
  <c r="M102" i="24"/>
  <c r="AE100" i="24"/>
  <c r="M78" i="24"/>
  <c r="M77" i="24"/>
  <c r="M103" i="24"/>
  <c r="AE101" i="24"/>
  <c r="M79" i="24"/>
  <c r="AE158" i="24"/>
  <c r="M134" i="24"/>
  <c r="M133" i="24"/>
  <c r="AE102" i="24"/>
  <c r="M100" i="24"/>
  <c r="M82" i="24"/>
  <c r="M81" i="24"/>
  <c r="M155" i="24"/>
  <c r="M83" i="24"/>
  <c r="M19" i="24"/>
  <c r="M14" i="24"/>
  <c r="N9" i="24"/>
  <c r="AE103" i="24"/>
  <c r="M154" i="24"/>
  <c r="M80" i="24"/>
  <c r="M18" i="24"/>
  <c r="M159" i="24"/>
  <c r="M99" i="24"/>
  <c r="M16" i="24"/>
  <c r="M101" i="24"/>
  <c r="M20" i="24"/>
  <c r="M15" i="24"/>
  <c r="L224" i="24"/>
  <c r="L228" i="24" s="1"/>
  <c r="AD160" i="24"/>
  <c r="AE160" i="24" s="1"/>
  <c r="L160" i="24"/>
  <c r="M160" i="24" s="1"/>
  <c r="J205" i="24"/>
  <c r="J265" i="24" s="1"/>
  <c r="E129" i="30" s="1"/>
  <c r="K201" i="24"/>
  <c r="K204" i="24" s="1"/>
  <c r="K31" i="24"/>
  <c r="K36" i="24" s="1"/>
  <c r="I232" i="24"/>
  <c r="I241" i="24" s="1"/>
  <c r="I120" i="24"/>
  <c r="I175" i="24" s="1"/>
  <c r="I244" i="24" s="1"/>
  <c r="D226" i="22"/>
  <c r="D201" i="16"/>
  <c r="P188" i="21"/>
  <c r="H189" i="16"/>
  <c r="H259" i="24" l="1"/>
  <c r="C126" i="30" s="1"/>
  <c r="C125" i="30"/>
  <c r="AD171" i="24"/>
  <c r="AD115" i="24"/>
  <c r="K205" i="24"/>
  <c r="K265" i="24" s="1"/>
  <c r="F129" i="30" s="1"/>
  <c r="M185" i="24"/>
  <c r="M191" i="24" s="1"/>
  <c r="M84" i="24"/>
  <c r="M94" i="24" s="1"/>
  <c r="L191" i="24"/>
  <c r="L200" i="24"/>
  <c r="L203" i="24" s="1"/>
  <c r="L30" i="24"/>
  <c r="L53" i="24" s="1"/>
  <c r="L251" i="24" s="1"/>
  <c r="G123" i="30" s="1"/>
  <c r="M224" i="24"/>
  <c r="AE161" i="24"/>
  <c r="AF161" i="24" s="1"/>
  <c r="M161" i="24"/>
  <c r="AE159" i="24"/>
  <c r="L192" i="24"/>
  <c r="J232" i="24"/>
  <c r="J241" i="24" s="1"/>
  <c r="J120" i="24"/>
  <c r="J175" i="24" s="1"/>
  <c r="J244" i="24" s="1"/>
  <c r="L150" i="24"/>
  <c r="L216" i="24"/>
  <c r="K32" i="24"/>
  <c r="K35" i="24"/>
  <c r="K37" i="24" s="1"/>
  <c r="M212" i="24"/>
  <c r="M216" i="24" s="1"/>
  <c r="M140" i="24"/>
  <c r="M150" i="24" s="1"/>
  <c r="K115" i="24"/>
  <c r="L98" i="24"/>
  <c r="M25" i="24"/>
  <c r="M23" i="24"/>
  <c r="M24" i="24"/>
  <c r="AF160" i="24"/>
  <c r="AF157" i="24"/>
  <c r="AF156" i="24"/>
  <c r="N138" i="24"/>
  <c r="N137" i="24"/>
  <c r="N139" i="24"/>
  <c r="N136" i="24"/>
  <c r="N161" i="24"/>
  <c r="N159" i="24"/>
  <c r="AF158" i="24"/>
  <c r="N157" i="24"/>
  <c r="N155" i="24"/>
  <c r="N154" i="24"/>
  <c r="N134" i="24"/>
  <c r="N133" i="24"/>
  <c r="N103" i="24"/>
  <c r="AF101" i="24"/>
  <c r="N79" i="24"/>
  <c r="N160" i="24"/>
  <c r="N158" i="24"/>
  <c r="N104" i="24"/>
  <c r="AF102" i="24"/>
  <c r="N100" i="24"/>
  <c r="N82" i="24"/>
  <c r="N81" i="24"/>
  <c r="N135" i="24"/>
  <c r="AF103" i="24"/>
  <c r="N101" i="24"/>
  <c r="N99" i="24"/>
  <c r="N83" i="24"/>
  <c r="N80" i="24"/>
  <c r="N78" i="24"/>
  <c r="N77" i="24"/>
  <c r="N18" i="24"/>
  <c r="N16" i="24"/>
  <c r="N19" i="24"/>
  <c r="O9" i="24"/>
  <c r="AF100" i="24"/>
  <c r="AF104" i="24"/>
  <c r="N102" i="24"/>
  <c r="N20" i="24"/>
  <c r="N15" i="24"/>
  <c r="N156" i="24"/>
  <c r="N14" i="24"/>
  <c r="H262" i="24"/>
  <c r="C128" i="30" s="1"/>
  <c r="J255" i="24"/>
  <c r="E125" i="30" s="1"/>
  <c r="L220" i="24"/>
  <c r="I259" i="24"/>
  <c r="D126" i="30" s="1"/>
  <c r="L48" i="24"/>
  <c r="L249" i="24" s="1"/>
  <c r="G122" i="30" s="1"/>
  <c r="L26" i="24"/>
  <c r="K58" i="24"/>
  <c r="M186" i="24"/>
  <c r="M192" i="24" s="1"/>
  <c r="AE105" i="24"/>
  <c r="AE115" i="24" s="1"/>
  <c r="M42" i="24"/>
  <c r="M247" i="24" s="1"/>
  <c r="H121" i="30" s="1"/>
  <c r="M105" i="24"/>
  <c r="N105" i="24" s="1"/>
  <c r="I177" i="24"/>
  <c r="I179" i="24" s="1"/>
  <c r="L201" i="24"/>
  <c r="L204" i="24" s="1"/>
  <c r="L31" i="24"/>
  <c r="L36" i="24" s="1"/>
  <c r="I216" i="22"/>
  <c r="H216" i="22"/>
  <c r="J213" i="22"/>
  <c r="H213" i="22"/>
  <c r="O189" i="21"/>
  <c r="J214" i="22"/>
  <c r="H214" i="22"/>
  <c r="M215" i="22"/>
  <c r="H215" i="22"/>
  <c r="T215" i="22"/>
  <c r="L215" i="22"/>
  <c r="O216" i="22"/>
  <c r="V216" i="22"/>
  <c r="N216" i="22"/>
  <c r="S215" i="22"/>
  <c r="K215" i="22"/>
  <c r="P214" i="22"/>
  <c r="U216" i="22"/>
  <c r="M216" i="22"/>
  <c r="R215" i="22"/>
  <c r="J215" i="22"/>
  <c r="O214" i="22"/>
  <c r="T216" i="22"/>
  <c r="L216" i="22"/>
  <c r="Q215" i="22"/>
  <c r="V214" i="22"/>
  <c r="N214" i="22"/>
  <c r="S216" i="22"/>
  <c r="K216" i="22"/>
  <c r="P215" i="22"/>
  <c r="U214" i="22"/>
  <c r="M214" i="22"/>
  <c r="Q214" i="22"/>
  <c r="R216" i="22"/>
  <c r="J216" i="22"/>
  <c r="O215" i="22"/>
  <c r="T214" i="22"/>
  <c r="L214" i="22"/>
  <c r="Q216" i="22"/>
  <c r="V215" i="22"/>
  <c r="N215" i="22"/>
  <c r="S214" i="22"/>
  <c r="K214" i="22"/>
  <c r="P216" i="22"/>
  <c r="U215" i="22"/>
  <c r="R214" i="22"/>
  <c r="S189" i="21"/>
  <c r="R188" i="21"/>
  <c r="U188" i="21"/>
  <c r="V189" i="21"/>
  <c r="M188" i="21"/>
  <c r="P189" i="21"/>
  <c r="K189" i="21"/>
  <c r="J188" i="21"/>
  <c r="N189" i="21"/>
  <c r="T189" i="16"/>
  <c r="S189" i="16"/>
  <c r="K189" i="16"/>
  <c r="P188" i="16"/>
  <c r="L189" i="16"/>
  <c r="Q188" i="16"/>
  <c r="R189" i="16"/>
  <c r="J189" i="16"/>
  <c r="O188" i="16"/>
  <c r="Q189" i="16"/>
  <c r="V188" i="16"/>
  <c r="N188" i="16"/>
  <c r="I188" i="16"/>
  <c r="P189" i="16"/>
  <c r="U188" i="16"/>
  <c r="M188" i="16"/>
  <c r="I189" i="16"/>
  <c r="O189" i="16"/>
  <c r="T188" i="16"/>
  <c r="L188" i="16"/>
  <c r="V189" i="16"/>
  <c r="N189" i="16"/>
  <c r="S188" i="16"/>
  <c r="K188" i="16"/>
  <c r="H188" i="16"/>
  <c r="U189" i="16"/>
  <c r="M189" i="16"/>
  <c r="R188" i="16"/>
  <c r="J188" i="16"/>
  <c r="I213" i="22"/>
  <c r="I214" i="22"/>
  <c r="I215" i="22"/>
  <c r="K188" i="21"/>
  <c r="S188" i="21"/>
  <c r="I189" i="21"/>
  <c r="Q189" i="21"/>
  <c r="L188" i="21"/>
  <c r="T188" i="21"/>
  <c r="J189" i="21"/>
  <c r="R189" i="21"/>
  <c r="N188" i="21"/>
  <c r="V188" i="21"/>
  <c r="L189" i="21"/>
  <c r="T189" i="21"/>
  <c r="O188" i="21"/>
  <c r="M189" i="21"/>
  <c r="U189" i="21"/>
  <c r="I188" i="21"/>
  <c r="Q188" i="21"/>
  <c r="V86" i="22"/>
  <c r="U86" i="22"/>
  <c r="T86" i="22"/>
  <c r="S86" i="22"/>
  <c r="R86" i="22"/>
  <c r="Q86" i="22"/>
  <c r="P86" i="22"/>
  <c r="O86" i="22"/>
  <c r="N86" i="22"/>
  <c r="M86" i="22"/>
  <c r="L86" i="22"/>
  <c r="K86" i="22"/>
  <c r="J86" i="22"/>
  <c r="I86" i="22"/>
  <c r="H86" i="22"/>
  <c r="G86" i="22"/>
  <c r="F86" i="22"/>
  <c r="V85" i="22"/>
  <c r="U85" i="22"/>
  <c r="T85" i="22"/>
  <c r="S85" i="22"/>
  <c r="R85" i="22"/>
  <c r="Q85" i="22"/>
  <c r="P85" i="22"/>
  <c r="O85" i="22"/>
  <c r="N85" i="22"/>
  <c r="M85" i="22"/>
  <c r="L85" i="22"/>
  <c r="K85" i="22"/>
  <c r="J85" i="22"/>
  <c r="I85" i="22"/>
  <c r="H85" i="22"/>
  <c r="G85" i="22"/>
  <c r="F85" i="22"/>
  <c r="R144" i="22"/>
  <c r="S144" i="22" s="1"/>
  <c r="T144" i="22" s="1"/>
  <c r="R143" i="22"/>
  <c r="S143" i="22" s="1"/>
  <c r="V84" i="22"/>
  <c r="U84" i="22"/>
  <c r="U88" i="22" s="1"/>
  <c r="U92" i="22" s="1"/>
  <c r="T84" i="22"/>
  <c r="S84" i="22"/>
  <c r="R84" i="22"/>
  <c r="Q84" i="22"/>
  <c r="P84" i="22"/>
  <c r="O84" i="22"/>
  <c r="N84" i="22"/>
  <c r="N146" i="22" s="1"/>
  <c r="N148" i="22" s="1"/>
  <c r="M84" i="22"/>
  <c r="M88" i="22" s="1"/>
  <c r="M92" i="22" s="1"/>
  <c r="L84" i="22"/>
  <c r="K84" i="22"/>
  <c r="K146" i="22" s="1"/>
  <c r="K148" i="22" s="1"/>
  <c r="J84" i="22"/>
  <c r="J146" i="22" s="1"/>
  <c r="J148" i="22" s="1"/>
  <c r="I84" i="22"/>
  <c r="H84" i="22"/>
  <c r="G84" i="22"/>
  <c r="F84" i="22"/>
  <c r="F146" i="22" s="1"/>
  <c r="F148" i="22" s="1"/>
  <c r="V83" i="22"/>
  <c r="U83" i="22"/>
  <c r="U87" i="22" s="1"/>
  <c r="U91" i="22" s="1"/>
  <c r="T83" i="22"/>
  <c r="S83" i="22"/>
  <c r="R83" i="22"/>
  <c r="Q83" i="22"/>
  <c r="P83" i="22"/>
  <c r="P145" i="22" s="1"/>
  <c r="P147" i="22" s="1"/>
  <c r="O83" i="22"/>
  <c r="N83" i="22"/>
  <c r="M83" i="22"/>
  <c r="M145" i="22" s="1"/>
  <c r="M147" i="22" s="1"/>
  <c r="L83" i="22"/>
  <c r="L145" i="22" s="1"/>
  <c r="L147" i="22" s="1"/>
  <c r="K83" i="22"/>
  <c r="J83" i="22"/>
  <c r="I83" i="22"/>
  <c r="H83" i="22"/>
  <c r="H145" i="22" s="1"/>
  <c r="H147" i="22" s="1"/>
  <c r="G83" i="22"/>
  <c r="F83" i="22"/>
  <c r="R64" i="22"/>
  <c r="R63" i="22"/>
  <c r="S63" i="22" s="1"/>
  <c r="T63" i="22" s="1"/>
  <c r="U63" i="22" s="1"/>
  <c r="V63" i="22" s="1"/>
  <c r="F20" i="22"/>
  <c r="F19" i="22"/>
  <c r="F18" i="22"/>
  <c r="F25" i="22" s="1"/>
  <c r="F32" i="22" s="1"/>
  <c r="F16" i="22"/>
  <c r="F15" i="22"/>
  <c r="F14" i="22"/>
  <c r="G9" i="22"/>
  <c r="G14" i="22" s="1"/>
  <c r="V67" i="21"/>
  <c r="U67" i="21"/>
  <c r="T67" i="21"/>
  <c r="S67" i="21"/>
  <c r="R67" i="21"/>
  <c r="Q67" i="21"/>
  <c r="P67" i="21"/>
  <c r="O67" i="21"/>
  <c r="N67" i="21"/>
  <c r="M67" i="21"/>
  <c r="L67" i="21"/>
  <c r="K67" i="21"/>
  <c r="J67" i="21"/>
  <c r="I67" i="21"/>
  <c r="H67" i="21"/>
  <c r="G67" i="21"/>
  <c r="F67" i="21"/>
  <c r="V66" i="21"/>
  <c r="U66" i="21"/>
  <c r="T66" i="21"/>
  <c r="S66" i="21"/>
  <c r="R66" i="21"/>
  <c r="Q66" i="21"/>
  <c r="P66" i="21"/>
  <c r="O66" i="21"/>
  <c r="N66" i="21"/>
  <c r="M66" i="21"/>
  <c r="L66" i="21"/>
  <c r="K66" i="21"/>
  <c r="J66" i="21"/>
  <c r="I66" i="21"/>
  <c r="H66" i="21"/>
  <c r="G66" i="21"/>
  <c r="F66" i="21"/>
  <c r="N84" i="24" l="1"/>
  <c r="R146" i="22"/>
  <c r="R148" i="22" s="1"/>
  <c r="N140" i="24"/>
  <c r="W188" i="16"/>
  <c r="W189" i="16"/>
  <c r="L58" i="24"/>
  <c r="AD172" i="24"/>
  <c r="L171" i="24" s="1"/>
  <c r="L173" i="24" s="1"/>
  <c r="AE171" i="24"/>
  <c r="AE172" i="24" s="1"/>
  <c r="M171" i="24" s="1"/>
  <c r="M173" i="24" s="1"/>
  <c r="I262" i="24"/>
  <c r="D128" i="30" s="1"/>
  <c r="M200" i="24"/>
  <c r="M203" i="24" s="1"/>
  <c r="M30" i="24"/>
  <c r="M228" i="24"/>
  <c r="N212" i="24"/>
  <c r="N216" i="24" s="1"/>
  <c r="N141" i="24"/>
  <c r="N150" i="24" s="1"/>
  <c r="AF105" i="24"/>
  <c r="AG105" i="24" s="1"/>
  <c r="AF159" i="24"/>
  <c r="AG159" i="24" s="1"/>
  <c r="M48" i="24"/>
  <c r="M249" i="24" s="1"/>
  <c r="H122" i="30" s="1"/>
  <c r="M26" i="24"/>
  <c r="L35" i="24"/>
  <c r="L37" i="24" s="1"/>
  <c r="L32" i="24"/>
  <c r="L193" i="24"/>
  <c r="L264" i="24" s="1"/>
  <c r="L253" i="24"/>
  <c r="G124" i="30" s="1"/>
  <c r="L60" i="24"/>
  <c r="K232" i="24"/>
  <c r="K241" i="24" s="1"/>
  <c r="K120" i="24"/>
  <c r="K175" i="24" s="1"/>
  <c r="K244" i="24" s="1"/>
  <c r="K253" i="24"/>
  <c r="F124" i="30" s="1"/>
  <c r="K60" i="24"/>
  <c r="J177" i="24"/>
  <c r="J179" i="24" s="1"/>
  <c r="N185" i="24"/>
  <c r="N85" i="24"/>
  <c r="N94" i="24" s="1"/>
  <c r="N186" i="24"/>
  <c r="N192" i="24" s="1"/>
  <c r="AF106" i="24"/>
  <c r="N42" i="24"/>
  <c r="N247" i="24" s="1"/>
  <c r="I121" i="30" s="1"/>
  <c r="N106" i="24"/>
  <c r="O106" i="24" s="1"/>
  <c r="M201" i="24"/>
  <c r="M204" i="24" s="1"/>
  <c r="M31" i="24"/>
  <c r="M36" i="24" s="1"/>
  <c r="O139" i="24"/>
  <c r="O136" i="24"/>
  <c r="O161" i="24"/>
  <c r="O159" i="24"/>
  <c r="AG158" i="24"/>
  <c r="O157" i="24"/>
  <c r="O155" i="24"/>
  <c r="O154" i="24"/>
  <c r="O134" i="24"/>
  <c r="O133" i="24"/>
  <c r="O160" i="24"/>
  <c r="O158" i="24"/>
  <c r="O156" i="24"/>
  <c r="O140" i="24"/>
  <c r="O135" i="24"/>
  <c r="AG157" i="24"/>
  <c r="O138" i="24"/>
  <c r="O104" i="24"/>
  <c r="AG102" i="24"/>
  <c r="O100" i="24"/>
  <c r="O82" i="24"/>
  <c r="O81" i="24"/>
  <c r="AG161" i="24"/>
  <c r="O105" i="24"/>
  <c r="AG103" i="24"/>
  <c r="O101" i="24"/>
  <c r="O99" i="24"/>
  <c r="O83" i="24"/>
  <c r="O80" i="24"/>
  <c r="AG160" i="24"/>
  <c r="AG104" i="24"/>
  <c r="O102" i="24"/>
  <c r="AG100" i="24"/>
  <c r="O78" i="24"/>
  <c r="O77" i="24"/>
  <c r="AG101" i="24"/>
  <c r="O79" i="24"/>
  <c r="O16" i="24"/>
  <c r="O15" i="24"/>
  <c r="O103" i="24"/>
  <c r="O84" i="24"/>
  <c r="O20" i="24"/>
  <c r="AG156" i="24"/>
  <c r="O19" i="24"/>
  <c r="O14" i="24"/>
  <c r="P9" i="24"/>
  <c r="O137" i="24"/>
  <c r="O18" i="24"/>
  <c r="J259" i="24"/>
  <c r="E126" i="30" s="1"/>
  <c r="M220" i="24"/>
  <c r="N224" i="24"/>
  <c r="N228" i="24" s="1"/>
  <c r="AF162" i="24"/>
  <c r="AG162" i="24" s="1"/>
  <c r="N162" i="24"/>
  <c r="O162" i="24" s="1"/>
  <c r="N25" i="24"/>
  <c r="N23" i="24"/>
  <c r="N24" i="24"/>
  <c r="L115" i="24"/>
  <c r="M98" i="24"/>
  <c r="L205" i="24"/>
  <c r="M193" i="24"/>
  <c r="M264" i="24" s="1"/>
  <c r="W188" i="21"/>
  <c r="W189" i="21"/>
  <c r="F87" i="22"/>
  <c r="F91" i="22" s="1"/>
  <c r="N87" i="22"/>
  <c r="N91" i="22" s="1"/>
  <c r="V87" i="22"/>
  <c r="V91" i="22" s="1"/>
  <c r="K87" i="22"/>
  <c r="K91" i="22" s="1"/>
  <c r="S87" i="22"/>
  <c r="S91" i="22" s="1"/>
  <c r="J217" i="22"/>
  <c r="L88" i="22"/>
  <c r="L92" i="22" s="1"/>
  <c r="T88" i="22"/>
  <c r="T92" i="22" s="1"/>
  <c r="J87" i="22"/>
  <c r="J91" i="22" s="1"/>
  <c r="R87" i="22"/>
  <c r="R91" i="22" s="1"/>
  <c r="I88" i="22"/>
  <c r="I92" i="22" s="1"/>
  <c r="Q88" i="22"/>
  <c r="Q92" i="22" s="1"/>
  <c r="W215" i="22"/>
  <c r="I217" i="22"/>
  <c r="W216" i="22"/>
  <c r="W214" i="22"/>
  <c r="H217" i="22"/>
  <c r="H88" i="22"/>
  <c r="H92" i="22" s="1"/>
  <c r="P88" i="22"/>
  <c r="P92" i="22" s="1"/>
  <c r="G87" i="22"/>
  <c r="G91" i="22" s="1"/>
  <c r="O87" i="22"/>
  <c r="O91" i="22" s="1"/>
  <c r="V88" i="22"/>
  <c r="V92" i="22" s="1"/>
  <c r="F61" i="22"/>
  <c r="F26" i="22"/>
  <c r="F42" i="22"/>
  <c r="F37" i="22"/>
  <c r="F23" i="22"/>
  <c r="F27" i="22" s="1"/>
  <c r="F24" i="22"/>
  <c r="S64" i="22"/>
  <c r="T64" i="22" s="1"/>
  <c r="T146" i="22"/>
  <c r="T148" i="22" s="1"/>
  <c r="F88" i="22"/>
  <c r="F92" i="22" s="1"/>
  <c r="F117" i="22" s="1"/>
  <c r="F134" i="22" s="1"/>
  <c r="I146" i="22"/>
  <c r="I148" i="22" s="1"/>
  <c r="H87" i="22"/>
  <c r="H91" i="22" s="1"/>
  <c r="H237" i="22" s="1"/>
  <c r="K145" i="22"/>
  <c r="K147" i="22" s="1"/>
  <c r="Q146" i="22"/>
  <c r="Q148" i="22" s="1"/>
  <c r="N145" i="22"/>
  <c r="N147" i="22" s="1"/>
  <c r="N237" i="22" s="1"/>
  <c r="P87" i="22"/>
  <c r="P91" i="22" s="1"/>
  <c r="P237" i="22" s="1"/>
  <c r="N88" i="22"/>
  <c r="N92" i="22" s="1"/>
  <c r="N249" i="22" s="1"/>
  <c r="G145" i="22"/>
  <c r="G147" i="22" s="1"/>
  <c r="O145" i="22"/>
  <c r="O147" i="22" s="1"/>
  <c r="M146" i="22"/>
  <c r="M148" i="22" s="1"/>
  <c r="M249" i="22" s="1"/>
  <c r="F145" i="22"/>
  <c r="F147" i="22" s="1"/>
  <c r="F152" i="22" s="1"/>
  <c r="L146" i="22"/>
  <c r="L148" i="22" s="1"/>
  <c r="S146" i="22"/>
  <c r="S148" i="22" s="1"/>
  <c r="J145" i="22"/>
  <c r="J147" i="22" s="1"/>
  <c r="R145" i="22"/>
  <c r="R147" i="22" s="1"/>
  <c r="H146" i="22"/>
  <c r="H148" i="22" s="1"/>
  <c r="H249" i="22" s="1"/>
  <c r="P146" i="22"/>
  <c r="P148" i="22" s="1"/>
  <c r="T143" i="22"/>
  <c r="U143" i="22" s="1"/>
  <c r="V143" i="22" s="1"/>
  <c r="V145" i="22" s="1"/>
  <c r="V147" i="22" s="1"/>
  <c r="S145" i="22"/>
  <c r="S147" i="22" s="1"/>
  <c r="Q145" i="22"/>
  <c r="Q147" i="22" s="1"/>
  <c r="Q87" i="22"/>
  <c r="Q91" i="22" s="1"/>
  <c r="O146" i="22"/>
  <c r="O148" i="22" s="1"/>
  <c r="O88" i="22"/>
  <c r="O92" i="22" s="1"/>
  <c r="S88" i="22"/>
  <c r="S92" i="22" s="1"/>
  <c r="G18" i="22"/>
  <c r="U144" i="22"/>
  <c r="I145" i="22"/>
  <c r="I147" i="22" s="1"/>
  <c r="I87" i="22"/>
  <c r="I91" i="22" s="1"/>
  <c r="G146" i="22"/>
  <c r="G148" i="22" s="1"/>
  <c r="G88" i="22"/>
  <c r="G92" i="22" s="1"/>
  <c r="H9" i="22"/>
  <c r="G15" i="22"/>
  <c r="G20" i="22"/>
  <c r="F96" i="22"/>
  <c r="F113" i="22" s="1"/>
  <c r="M87" i="22"/>
  <c r="M91" i="22" s="1"/>
  <c r="K88" i="22"/>
  <c r="K92" i="22" s="1"/>
  <c r="G16" i="22"/>
  <c r="G19" i="22"/>
  <c r="F173" i="22"/>
  <c r="F190" i="22" s="1"/>
  <c r="L87" i="22"/>
  <c r="L91" i="22" s="1"/>
  <c r="T87" i="22"/>
  <c r="T91" i="22" s="1"/>
  <c r="J88" i="22"/>
  <c r="J92" i="22" s="1"/>
  <c r="R88" i="22"/>
  <c r="R92" i="22" s="1"/>
  <c r="V237" i="22" l="1"/>
  <c r="AF115" i="24"/>
  <c r="M58" i="24"/>
  <c r="O85" i="24"/>
  <c r="P85" i="24" s="1"/>
  <c r="AG106" i="24"/>
  <c r="AH106" i="24" s="1"/>
  <c r="O141" i="24"/>
  <c r="N220" i="24"/>
  <c r="J262" i="24"/>
  <c r="E128" i="30" s="1"/>
  <c r="N191" i="24"/>
  <c r="M205" i="24"/>
  <c r="M265" i="24" s="1"/>
  <c r="H129" i="30" s="1"/>
  <c r="N48" i="24"/>
  <c r="N249" i="24" s="1"/>
  <c r="I122" i="30" s="1"/>
  <c r="N26" i="24"/>
  <c r="AH162" i="24"/>
  <c r="P161" i="24"/>
  <c r="AH159" i="24"/>
  <c r="P159" i="24"/>
  <c r="AH158" i="24"/>
  <c r="P157" i="24"/>
  <c r="P155" i="24"/>
  <c r="P154" i="24"/>
  <c r="P141" i="24"/>
  <c r="P134" i="24"/>
  <c r="P133" i="24"/>
  <c r="P162" i="24"/>
  <c r="P160" i="24"/>
  <c r="P158" i="24"/>
  <c r="P156" i="24"/>
  <c r="P140" i="24"/>
  <c r="P135" i="24"/>
  <c r="AH161" i="24"/>
  <c r="AH160" i="24"/>
  <c r="AH157" i="24"/>
  <c r="AH156" i="24"/>
  <c r="P138" i="24"/>
  <c r="P137" i="24"/>
  <c r="P105" i="24"/>
  <c r="AH103" i="24"/>
  <c r="P101" i="24"/>
  <c r="P99" i="24"/>
  <c r="P83" i="24"/>
  <c r="P80" i="24"/>
  <c r="P139" i="24"/>
  <c r="P106" i="24"/>
  <c r="AH104" i="24"/>
  <c r="P102" i="24"/>
  <c r="AH100" i="24"/>
  <c r="P78" i="24"/>
  <c r="P77" i="24"/>
  <c r="P136" i="24"/>
  <c r="AH105" i="24"/>
  <c r="P103" i="24"/>
  <c r="AH101" i="24"/>
  <c r="P84" i="24"/>
  <c r="P79" i="24"/>
  <c r="P104" i="24"/>
  <c r="P20" i="24"/>
  <c r="P15" i="24"/>
  <c r="P14" i="24"/>
  <c r="Q9" i="24"/>
  <c r="P100" i="24"/>
  <c r="P16" i="24"/>
  <c r="P81" i="24"/>
  <c r="P19" i="24"/>
  <c r="P82" i="24"/>
  <c r="AH102" i="24"/>
  <c r="O224" i="24"/>
  <c r="AG163" i="24"/>
  <c r="AH163" i="24" s="1"/>
  <c r="O163" i="24"/>
  <c r="P163" i="24" s="1"/>
  <c r="O185" i="24"/>
  <c r="O191" i="24" s="1"/>
  <c r="O86" i="24"/>
  <c r="P86" i="24" s="1"/>
  <c r="AG171" i="24"/>
  <c r="M115" i="24"/>
  <c r="N98" i="24"/>
  <c r="N201" i="24"/>
  <c r="N204" i="24" s="1"/>
  <c r="N31" i="24"/>
  <c r="N36" i="24" s="1"/>
  <c r="AF171" i="24"/>
  <c r="AF172" i="24" s="1"/>
  <c r="N171" i="24" s="1"/>
  <c r="N173" i="24" s="1"/>
  <c r="O186" i="24"/>
  <c r="AG107" i="24"/>
  <c r="O42" i="24"/>
  <c r="O247" i="24" s="1"/>
  <c r="J121" i="30" s="1"/>
  <c r="O107" i="24"/>
  <c r="P107" i="24" s="1"/>
  <c r="K255" i="24"/>
  <c r="K177" i="24"/>
  <c r="K179" i="24" s="1"/>
  <c r="M35" i="24"/>
  <c r="M37" i="24" s="1"/>
  <c r="M32" i="24"/>
  <c r="N200" i="24"/>
  <c r="N203" i="24" s="1"/>
  <c r="N53" i="24"/>
  <c r="N251" i="24" s="1"/>
  <c r="I123" i="30" s="1"/>
  <c r="N30" i="24"/>
  <c r="L265" i="24"/>
  <c r="G129" i="30" s="1"/>
  <c r="L232" i="24"/>
  <c r="L241" i="24" s="1"/>
  <c r="L120" i="24"/>
  <c r="L175" i="24" s="1"/>
  <c r="L244" i="24" s="1"/>
  <c r="O25" i="24"/>
  <c r="O24" i="24"/>
  <c r="O23" i="24"/>
  <c r="O212" i="24"/>
  <c r="O142" i="24"/>
  <c r="P142" i="24" s="1"/>
  <c r="M253" i="24"/>
  <c r="H124" i="30" s="1"/>
  <c r="L255" i="24"/>
  <c r="G125" i="30" s="1"/>
  <c r="M53" i="24"/>
  <c r="M251" i="24" s="1"/>
  <c r="H123" i="30" s="1"/>
  <c r="S237" i="22"/>
  <c r="P249" i="22"/>
  <c r="R237" i="22"/>
  <c r="T249" i="22"/>
  <c r="Q249" i="22"/>
  <c r="I249" i="22"/>
  <c r="L249" i="22"/>
  <c r="J237" i="22"/>
  <c r="F33" i="22"/>
  <c r="T145" i="22"/>
  <c r="T147" i="22" s="1"/>
  <c r="T237" i="22" s="1"/>
  <c r="U145" i="22"/>
  <c r="U147" i="22" s="1"/>
  <c r="U237" i="22" s="1"/>
  <c r="O237" i="22"/>
  <c r="F38" i="22"/>
  <c r="F139" i="22"/>
  <c r="G97" i="22"/>
  <c r="H97" i="22" s="1"/>
  <c r="G61" i="22"/>
  <c r="F43" i="22"/>
  <c r="G25" i="22"/>
  <c r="G26" i="22"/>
  <c r="G23" i="22"/>
  <c r="G40" i="22" s="1"/>
  <c r="G24" i="22"/>
  <c r="F40" i="22"/>
  <c r="F30" i="22"/>
  <c r="F35" i="22"/>
  <c r="F41" i="22"/>
  <c r="F31" i="22"/>
  <c r="F36" i="22"/>
  <c r="K237" i="22"/>
  <c r="F169" i="22"/>
  <c r="G152" i="22"/>
  <c r="H152" i="22" s="1"/>
  <c r="G117" i="22"/>
  <c r="H117" i="22" s="1"/>
  <c r="G96" i="22"/>
  <c r="H96" i="22" s="1"/>
  <c r="U64" i="22"/>
  <c r="Q237" i="22"/>
  <c r="R249" i="22"/>
  <c r="G153" i="22"/>
  <c r="H20" i="22"/>
  <c r="H18" i="22"/>
  <c r="H15" i="22"/>
  <c r="H98" i="22" s="1"/>
  <c r="H14" i="22"/>
  <c r="H207" i="22" s="1"/>
  <c r="I9" i="22"/>
  <c r="H16" i="22"/>
  <c r="Z119" i="22" s="1"/>
  <c r="Z134" i="22" s="1"/>
  <c r="H19" i="22"/>
  <c r="C8" i="30" s="1"/>
  <c r="G174" i="22"/>
  <c r="H174" i="22" s="1"/>
  <c r="K249" i="22"/>
  <c r="G118" i="22"/>
  <c r="H118" i="22" s="1"/>
  <c r="V144" i="22"/>
  <c r="V146" i="22" s="1"/>
  <c r="V148" i="22" s="1"/>
  <c r="U146" i="22"/>
  <c r="U148" i="22" s="1"/>
  <c r="S249" i="22"/>
  <c r="J249" i="22"/>
  <c r="L237" i="22"/>
  <c r="M237" i="22"/>
  <c r="I237" i="22"/>
  <c r="G173" i="22"/>
  <c r="O249" i="22"/>
  <c r="AG115" i="24" l="1"/>
  <c r="AG172" i="24" s="1"/>
  <c r="O171" i="24" s="1"/>
  <c r="N205" i="24"/>
  <c r="N265" i="24" s="1"/>
  <c r="I129" i="30" s="1"/>
  <c r="K259" i="24"/>
  <c r="F126" i="30" s="1"/>
  <c r="F125" i="30"/>
  <c r="N58" i="24"/>
  <c r="N253" i="24" s="1"/>
  <c r="I124" i="30" s="1"/>
  <c r="Z175" i="22"/>
  <c r="Z190" i="22" s="1"/>
  <c r="C9" i="30"/>
  <c r="O150" i="24"/>
  <c r="L259" i="24"/>
  <c r="G126" i="30" s="1"/>
  <c r="O94" i="24"/>
  <c r="O173" i="24"/>
  <c r="K262" i="24"/>
  <c r="F128" i="30" s="1"/>
  <c r="P212" i="24"/>
  <c r="P216" i="24" s="1"/>
  <c r="P143" i="24"/>
  <c r="Q143" i="24" s="1"/>
  <c r="Q162" i="24"/>
  <c r="Q160" i="24"/>
  <c r="Q158" i="24"/>
  <c r="Q156" i="24"/>
  <c r="Q140" i="24"/>
  <c r="Q135" i="24"/>
  <c r="AI161" i="24"/>
  <c r="AI160" i="24"/>
  <c r="AI157" i="24"/>
  <c r="AI156" i="24"/>
  <c r="Q138" i="24"/>
  <c r="Q137" i="24"/>
  <c r="Q139" i="24"/>
  <c r="Q136" i="24"/>
  <c r="AI163" i="24"/>
  <c r="AI162" i="24"/>
  <c r="Q141" i="24"/>
  <c r="Q106" i="24"/>
  <c r="AI104" i="24"/>
  <c r="Q102" i="24"/>
  <c r="AI100" i="24"/>
  <c r="Q86" i="24"/>
  <c r="Q85" i="24"/>
  <c r="Q78" i="24"/>
  <c r="Q77" i="24"/>
  <c r="AI158" i="24"/>
  <c r="Q134" i="24"/>
  <c r="Q133" i="24"/>
  <c r="AI105" i="24"/>
  <c r="Q103" i="24"/>
  <c r="AI101" i="24"/>
  <c r="Q84" i="24"/>
  <c r="Q79" i="24"/>
  <c r="Q163" i="24"/>
  <c r="Q159" i="24"/>
  <c r="Q155" i="24"/>
  <c r="Q154" i="24"/>
  <c r="Q142" i="24"/>
  <c r="Q104" i="24"/>
  <c r="AI102" i="24"/>
  <c r="Q100" i="24"/>
  <c r="Q82" i="24"/>
  <c r="Q81" i="24"/>
  <c r="AI106" i="24"/>
  <c r="Q80" i="24"/>
  <c r="Q19" i="24"/>
  <c r="Q14" i="24"/>
  <c r="R9" i="24"/>
  <c r="Q105" i="24"/>
  <c r="Q83" i="24"/>
  <c r="Q15" i="24"/>
  <c r="AI159" i="24"/>
  <c r="Q157" i="24"/>
  <c r="Q20" i="24"/>
  <c r="Q107" i="24"/>
  <c r="AI103" i="24"/>
  <c r="Q101" i="24"/>
  <c r="Q16" i="24"/>
  <c r="Q161" i="24"/>
  <c r="AH107" i="24"/>
  <c r="AI107" i="24" s="1"/>
  <c r="L177" i="24"/>
  <c r="L179" i="24" s="1"/>
  <c r="O200" i="24"/>
  <c r="O203" i="24" s="1"/>
  <c r="O30" i="24"/>
  <c r="O192" i="24"/>
  <c r="O193" i="24" s="1"/>
  <c r="O264" i="24" s="1"/>
  <c r="O228" i="24"/>
  <c r="P150" i="24"/>
  <c r="O220" i="24"/>
  <c r="O201" i="24"/>
  <c r="O204" i="24" s="1"/>
  <c r="O31" i="24"/>
  <c r="O36" i="24" s="1"/>
  <c r="N115" i="24"/>
  <c r="O98" i="24"/>
  <c r="O115" i="24" s="1"/>
  <c r="O232" i="24" s="1"/>
  <c r="P186" i="24"/>
  <c r="P192" i="24" s="1"/>
  <c r="AH108" i="24"/>
  <c r="AI108" i="24" s="1"/>
  <c r="P42" i="24"/>
  <c r="P247" i="24" s="1"/>
  <c r="K121" i="30" s="1"/>
  <c r="P108" i="24"/>
  <c r="P115" i="24" s="1"/>
  <c r="P185" i="24"/>
  <c r="P191" i="24" s="1"/>
  <c r="P87" i="24"/>
  <c r="P94" i="24" s="1"/>
  <c r="N193" i="24"/>
  <c r="N264" i="24" s="1"/>
  <c r="O26" i="24"/>
  <c r="O48" i="24"/>
  <c r="O249" i="24" s="1"/>
  <c r="J122" i="30" s="1"/>
  <c r="M60" i="24"/>
  <c r="O216" i="24"/>
  <c r="N32" i="24"/>
  <c r="N35" i="24"/>
  <c r="N37" i="24" s="1"/>
  <c r="M232" i="24"/>
  <c r="M241" i="24" s="1"/>
  <c r="M120" i="24"/>
  <c r="M175" i="24" s="1"/>
  <c r="M244" i="24" s="1"/>
  <c r="P224" i="24"/>
  <c r="P228" i="24" s="1"/>
  <c r="AH164" i="24"/>
  <c r="AI164" i="24" s="1"/>
  <c r="P18" i="24"/>
  <c r="P164" i="24"/>
  <c r="Q164" i="24" s="1"/>
  <c r="Z191" i="22"/>
  <c r="AA175" i="22"/>
  <c r="AA119" i="22"/>
  <c r="H208" i="22"/>
  <c r="H209" i="22"/>
  <c r="H210" i="22"/>
  <c r="H61" i="22"/>
  <c r="H270" i="22" s="1"/>
  <c r="C17" i="30" s="1"/>
  <c r="F192" i="22"/>
  <c r="F194" i="22" s="1"/>
  <c r="F50" i="22"/>
  <c r="F55" i="22" s="1"/>
  <c r="G30" i="22"/>
  <c r="G35" i="22"/>
  <c r="G27" i="22"/>
  <c r="H23" i="22"/>
  <c r="H24" i="22"/>
  <c r="H25" i="22"/>
  <c r="H26" i="22"/>
  <c r="F49" i="22"/>
  <c r="G38" i="22"/>
  <c r="G33" i="22"/>
  <c r="G43" i="22"/>
  <c r="F44" i="22"/>
  <c r="F67" i="22"/>
  <c r="G41" i="22"/>
  <c r="G36" i="22"/>
  <c r="G31" i="22"/>
  <c r="G113" i="22"/>
  <c r="G42" i="22"/>
  <c r="G37" i="22"/>
  <c r="G32" i="22"/>
  <c r="G169" i="22"/>
  <c r="H153" i="22"/>
  <c r="I153" i="22" s="1"/>
  <c r="H119" i="22"/>
  <c r="I119" i="22" s="1"/>
  <c r="G190" i="22"/>
  <c r="U249" i="22"/>
  <c r="G134" i="22"/>
  <c r="I174" i="22"/>
  <c r="I98" i="22"/>
  <c r="I117" i="22"/>
  <c r="I118" i="22"/>
  <c r="I97" i="22"/>
  <c r="I96" i="22"/>
  <c r="J9" i="22"/>
  <c r="I19" i="22"/>
  <c r="D8" i="30" s="1"/>
  <c r="I152" i="22"/>
  <c r="I20" i="22"/>
  <c r="I18" i="22"/>
  <c r="I15" i="22"/>
  <c r="I99" i="22" s="1"/>
  <c r="I16" i="22"/>
  <c r="AA120" i="22" s="1"/>
  <c r="I14" i="22"/>
  <c r="H247" i="22"/>
  <c r="H175" i="22"/>
  <c r="I175" i="22" s="1"/>
  <c r="H173" i="22"/>
  <c r="H235" i="22"/>
  <c r="H154" i="22"/>
  <c r="H113" i="22"/>
  <c r="V64" i="22"/>
  <c r="V249" i="22"/>
  <c r="AA176" i="22" l="1"/>
  <c r="D9" i="30"/>
  <c r="P193" i="24"/>
  <c r="P264" i="24" s="1"/>
  <c r="N60" i="24"/>
  <c r="AH171" i="24"/>
  <c r="O241" i="24"/>
  <c r="O120" i="24"/>
  <c r="O175" i="24" s="1"/>
  <c r="O244" i="24" s="1"/>
  <c r="O205" i="24"/>
  <c r="O265" i="24" s="1"/>
  <c r="J129" i="30" s="1"/>
  <c r="O58" i="24"/>
  <c r="Q108" i="24"/>
  <c r="P220" i="24"/>
  <c r="P120" i="24"/>
  <c r="N232" i="24"/>
  <c r="N241" i="24" s="1"/>
  <c r="N120" i="24"/>
  <c r="N175" i="24" s="1"/>
  <c r="N244" i="24" s="1"/>
  <c r="AI165" i="24"/>
  <c r="AI171" i="24" s="1"/>
  <c r="Q224" i="24"/>
  <c r="Q228" i="24" s="1"/>
  <c r="Q18" i="24"/>
  <c r="Q165" i="24"/>
  <c r="L262" i="24"/>
  <c r="G128" i="30" s="1"/>
  <c r="AH115" i="24"/>
  <c r="AH172" i="24" s="1"/>
  <c r="P171" i="24" s="1"/>
  <c r="P232" i="24" s="1"/>
  <c r="P241" i="24" s="1"/>
  <c r="M177" i="24"/>
  <c r="M179" i="24" s="1"/>
  <c r="M255" i="24"/>
  <c r="Q212" i="24"/>
  <c r="Q216" i="24" s="1"/>
  <c r="Q144" i="24"/>
  <c r="Q150" i="24" s="1"/>
  <c r="Q87" i="24"/>
  <c r="P24" i="24"/>
  <c r="P25" i="24"/>
  <c r="P23" i="24"/>
  <c r="Q185" i="24"/>
  <c r="Q191" i="24" s="1"/>
  <c r="Q88" i="24"/>
  <c r="R88" i="24" s="1"/>
  <c r="O253" i="24"/>
  <c r="J124" i="30" s="1"/>
  <c r="N255" i="24"/>
  <c r="O35" i="24"/>
  <c r="O37" i="24" s="1"/>
  <c r="O32" i="24"/>
  <c r="Q186" i="24"/>
  <c r="Q192" i="24" s="1"/>
  <c r="AI109" i="24"/>
  <c r="AI115" i="24" s="1"/>
  <c r="Q42" i="24"/>
  <c r="Q247" i="24" s="1"/>
  <c r="L121" i="30" s="1"/>
  <c r="Q109" i="24"/>
  <c r="Q115" i="24" s="1"/>
  <c r="O53" i="24"/>
  <c r="O251" i="24" s="1"/>
  <c r="J123" i="30" s="1"/>
  <c r="R165" i="24"/>
  <c r="R164" i="24"/>
  <c r="AJ161" i="24"/>
  <c r="AJ160" i="24"/>
  <c r="AJ157" i="24"/>
  <c r="AJ156" i="24"/>
  <c r="R138" i="24"/>
  <c r="R137" i="24"/>
  <c r="AJ164" i="24"/>
  <c r="R144" i="24"/>
  <c r="R139" i="24"/>
  <c r="R136" i="24"/>
  <c r="AJ163" i="24"/>
  <c r="R163" i="24"/>
  <c r="AJ162" i="24"/>
  <c r="R161" i="24"/>
  <c r="AJ159" i="24"/>
  <c r="R159" i="24"/>
  <c r="AJ158" i="24"/>
  <c r="R157" i="24"/>
  <c r="R155" i="24"/>
  <c r="R154" i="24"/>
  <c r="R142" i="24"/>
  <c r="R141" i="24"/>
  <c r="R134" i="24"/>
  <c r="R133" i="24"/>
  <c r="AJ165" i="24"/>
  <c r="R160" i="24"/>
  <c r="R158" i="24"/>
  <c r="R143" i="24"/>
  <c r="AJ105" i="24"/>
  <c r="R103" i="24"/>
  <c r="AJ101" i="24"/>
  <c r="R87" i="24"/>
  <c r="R84" i="24"/>
  <c r="R79" i="24"/>
  <c r="R135" i="24"/>
  <c r="R104" i="24"/>
  <c r="AJ102" i="24"/>
  <c r="R82" i="24"/>
  <c r="R81" i="24"/>
  <c r="R162" i="24"/>
  <c r="R156" i="24"/>
  <c r="R140" i="24"/>
  <c r="AJ108" i="24"/>
  <c r="AJ107" i="24"/>
  <c r="R107" i="24"/>
  <c r="AJ106" i="24"/>
  <c r="R105" i="24"/>
  <c r="AJ103" i="24"/>
  <c r="R101" i="24"/>
  <c r="R83" i="24"/>
  <c r="R80" i="24"/>
  <c r="R86" i="24"/>
  <c r="R16" i="24"/>
  <c r="R78" i="24"/>
  <c r="R14" i="24"/>
  <c r="S9" i="24"/>
  <c r="AJ104" i="24"/>
  <c r="R102" i="24"/>
  <c r="R19" i="24"/>
  <c r="R108" i="24"/>
  <c r="R106" i="24"/>
  <c r="R85" i="24"/>
  <c r="R20" i="24"/>
  <c r="R15" i="24"/>
  <c r="R77" i="24"/>
  <c r="H251" i="22"/>
  <c r="AB120" i="22"/>
  <c r="AB176" i="22"/>
  <c r="AB119" i="22"/>
  <c r="AA134" i="22"/>
  <c r="AB175" i="22"/>
  <c r="AA190" i="22"/>
  <c r="H190" i="22"/>
  <c r="H239" i="22"/>
  <c r="H211" i="22"/>
  <c r="I208" i="22"/>
  <c r="I210" i="22"/>
  <c r="I207" i="22"/>
  <c r="I209" i="22"/>
  <c r="G192" i="22"/>
  <c r="I61" i="22"/>
  <c r="I270" i="22" s="1"/>
  <c r="D17" i="30" s="1"/>
  <c r="F77" i="22"/>
  <c r="G44" i="22"/>
  <c r="G67" i="22"/>
  <c r="H38" i="22"/>
  <c r="H33" i="22"/>
  <c r="H43" i="22"/>
  <c r="G50" i="22"/>
  <c r="I25" i="22"/>
  <c r="I26" i="22"/>
  <c r="I23" i="22"/>
  <c r="I24" i="22"/>
  <c r="G139" i="22"/>
  <c r="H37" i="22"/>
  <c r="H32" i="22"/>
  <c r="H42" i="22"/>
  <c r="F51" i="22"/>
  <c r="F72" i="22"/>
  <c r="H40" i="22"/>
  <c r="H35" i="22"/>
  <c r="H27" i="22"/>
  <c r="H30" i="22"/>
  <c r="F54" i="22"/>
  <c r="F56" i="22" s="1"/>
  <c r="H41" i="22"/>
  <c r="H36" i="22"/>
  <c r="H31" i="22"/>
  <c r="G49" i="22"/>
  <c r="G54" i="22" s="1"/>
  <c r="H169" i="22"/>
  <c r="H243" i="22" s="1"/>
  <c r="I154" i="22"/>
  <c r="J154" i="22" s="1"/>
  <c r="I120" i="22"/>
  <c r="I134" i="22" s="1"/>
  <c r="H134" i="22"/>
  <c r="I235" i="22"/>
  <c r="I155" i="22"/>
  <c r="I173" i="22"/>
  <c r="J173" i="22" s="1"/>
  <c r="J174" i="22"/>
  <c r="J117" i="22"/>
  <c r="J175" i="22"/>
  <c r="J118" i="22"/>
  <c r="J97" i="22"/>
  <c r="J96" i="22"/>
  <c r="J153" i="22"/>
  <c r="J99" i="22"/>
  <c r="J19" i="22"/>
  <c r="E8" i="30" s="1"/>
  <c r="J16" i="22"/>
  <c r="AB121" i="22" s="1"/>
  <c r="J98" i="22"/>
  <c r="J20" i="22"/>
  <c r="J18" i="22"/>
  <c r="J15" i="22"/>
  <c r="J100" i="22" s="1"/>
  <c r="J152" i="22"/>
  <c r="J14" i="22"/>
  <c r="K9" i="22"/>
  <c r="J119" i="22"/>
  <c r="I247" i="22"/>
  <c r="I251" i="22" s="1"/>
  <c r="I176" i="22"/>
  <c r="J176" i="22" s="1"/>
  <c r="I113" i="22"/>
  <c r="M259" i="24" l="1"/>
  <c r="H126" i="30" s="1"/>
  <c r="H125" i="30"/>
  <c r="AI172" i="24"/>
  <c r="Q171" i="24" s="1"/>
  <c r="R109" i="24"/>
  <c r="AB177" i="22"/>
  <c r="AC177" i="22" s="1"/>
  <c r="E9" i="30"/>
  <c r="N177" i="24"/>
  <c r="N259" i="24"/>
  <c r="I126" i="30" s="1"/>
  <c r="I125" i="30"/>
  <c r="Q94" i="24"/>
  <c r="AJ109" i="24"/>
  <c r="O60" i="24"/>
  <c r="O255" i="24" s="1"/>
  <c r="M262" i="24"/>
  <c r="H128" i="30" s="1"/>
  <c r="N179" i="24"/>
  <c r="O177" i="24"/>
  <c r="Q173" i="24"/>
  <c r="Q25" i="24"/>
  <c r="Q23" i="24"/>
  <c r="Q24" i="24"/>
  <c r="R224" i="24"/>
  <c r="R228" i="24" s="1"/>
  <c r="AJ166" i="24"/>
  <c r="AK166" i="24" s="1"/>
  <c r="R18" i="24"/>
  <c r="R166" i="24"/>
  <c r="R212" i="24"/>
  <c r="R216" i="24" s="1"/>
  <c r="R145" i="24"/>
  <c r="R150" i="24" s="1"/>
  <c r="P26" i="24"/>
  <c r="P48" i="24"/>
  <c r="P249" i="24" s="1"/>
  <c r="K122" i="30" s="1"/>
  <c r="R185" i="24"/>
  <c r="R191" i="24" s="1"/>
  <c r="R89" i="24"/>
  <c r="R94" i="24" s="1"/>
  <c r="S165" i="24"/>
  <c r="S166" i="24"/>
  <c r="S164" i="24"/>
  <c r="AK164" i="24"/>
  <c r="S144" i="24"/>
  <c r="S139" i="24"/>
  <c r="S136" i="24"/>
  <c r="AK163" i="24"/>
  <c r="S163" i="24"/>
  <c r="AK162" i="24"/>
  <c r="S161" i="24"/>
  <c r="AK159" i="24"/>
  <c r="S159" i="24"/>
  <c r="AK158" i="24"/>
  <c r="S157" i="24"/>
  <c r="S155" i="24"/>
  <c r="S154" i="24"/>
  <c r="S142" i="24"/>
  <c r="S141" i="24"/>
  <c r="S134" i="24"/>
  <c r="S133" i="24"/>
  <c r="S109" i="24"/>
  <c r="AK165" i="24"/>
  <c r="S162" i="24"/>
  <c r="S160" i="24"/>
  <c r="S158" i="24"/>
  <c r="S156" i="24"/>
  <c r="S143" i="24"/>
  <c r="S140" i="24"/>
  <c r="S135" i="24"/>
  <c r="S108" i="24"/>
  <c r="AK161" i="24"/>
  <c r="S104" i="24"/>
  <c r="AK102" i="24"/>
  <c r="S89" i="24"/>
  <c r="S82" i="24"/>
  <c r="S81" i="24"/>
  <c r="AK160" i="24"/>
  <c r="S145" i="24"/>
  <c r="AK108" i="24"/>
  <c r="AK107" i="24"/>
  <c r="S107" i="24"/>
  <c r="AK106" i="24"/>
  <c r="S105" i="24"/>
  <c r="AK103" i="24"/>
  <c r="S88" i="24"/>
  <c r="S83" i="24"/>
  <c r="S80" i="24"/>
  <c r="AK156" i="24"/>
  <c r="S137" i="24"/>
  <c r="S106" i="24"/>
  <c r="AK104" i="24"/>
  <c r="S102" i="24"/>
  <c r="S86" i="24"/>
  <c r="S85" i="24"/>
  <c r="S78" i="24"/>
  <c r="S77" i="24"/>
  <c r="AK157" i="24"/>
  <c r="AK105" i="24"/>
  <c r="S103" i="24"/>
  <c r="S84" i="24"/>
  <c r="S16" i="24"/>
  <c r="AK109" i="24"/>
  <c r="S20" i="24"/>
  <c r="S15" i="24"/>
  <c r="S138" i="24"/>
  <c r="S87" i="24"/>
  <c r="S19" i="24"/>
  <c r="S14" i="24"/>
  <c r="T9" i="24"/>
  <c r="S79" i="24"/>
  <c r="Q220" i="24"/>
  <c r="Q120" i="24"/>
  <c r="P201" i="24"/>
  <c r="P204" i="24" s="1"/>
  <c r="P31" i="24"/>
  <c r="P36" i="24" s="1"/>
  <c r="Q193" i="24"/>
  <c r="Q264" i="24" s="1"/>
  <c r="Q232" i="24"/>
  <c r="R186" i="24"/>
  <c r="R192" i="24" s="1"/>
  <c r="AJ110" i="24"/>
  <c r="AK110" i="24" s="1"/>
  <c r="R42" i="24"/>
  <c r="R247" i="24" s="1"/>
  <c r="M121" i="30" s="1"/>
  <c r="R110" i="24"/>
  <c r="S110" i="24" s="1"/>
  <c r="P173" i="24"/>
  <c r="P175" i="24" s="1"/>
  <c r="P244" i="24" s="1"/>
  <c r="P200" i="24"/>
  <c r="P203" i="24" s="1"/>
  <c r="P30" i="24"/>
  <c r="I139" i="22"/>
  <c r="AA191" i="22"/>
  <c r="I190" i="22" s="1"/>
  <c r="I255" i="22" s="1"/>
  <c r="AB190" i="22"/>
  <c r="AC119" i="22"/>
  <c r="AB134" i="22"/>
  <c r="AC176" i="22"/>
  <c r="AC121" i="22"/>
  <c r="AC120" i="22"/>
  <c r="AC175" i="22"/>
  <c r="H226" i="22"/>
  <c r="H228" i="22" s="1"/>
  <c r="H49" i="22"/>
  <c r="H72" i="22" s="1"/>
  <c r="H274" i="22" s="1"/>
  <c r="C19" i="30" s="1"/>
  <c r="H225" i="22"/>
  <c r="H227" i="22" s="1"/>
  <c r="J207" i="22"/>
  <c r="J208" i="22"/>
  <c r="J210" i="22"/>
  <c r="J209" i="22"/>
  <c r="I211" i="22"/>
  <c r="I219" i="22" s="1"/>
  <c r="I287" i="22" s="1"/>
  <c r="D13" i="30" s="1"/>
  <c r="H219" i="22"/>
  <c r="H287" i="22" s="1"/>
  <c r="C13" i="30" s="1"/>
  <c r="G194" i="22"/>
  <c r="H255" i="22"/>
  <c r="H264" i="22" s="1"/>
  <c r="C11" i="30" s="1"/>
  <c r="I239" i="22"/>
  <c r="J61" i="22"/>
  <c r="J270" i="22" s="1"/>
  <c r="E17" i="30" s="1"/>
  <c r="H192" i="22"/>
  <c r="I43" i="22"/>
  <c r="I38" i="22"/>
  <c r="I33" i="22"/>
  <c r="I37" i="22"/>
  <c r="I32" i="22"/>
  <c r="I42" i="22"/>
  <c r="J23" i="22"/>
  <c r="J24" i="22"/>
  <c r="J25" i="22"/>
  <c r="J26" i="22"/>
  <c r="F79" i="22"/>
  <c r="F196" i="22" s="1"/>
  <c r="F198" i="22" s="1"/>
  <c r="H139" i="22"/>
  <c r="H50" i="22"/>
  <c r="I36" i="22"/>
  <c r="I31" i="22"/>
  <c r="I41" i="22"/>
  <c r="G51" i="22"/>
  <c r="G72" i="22"/>
  <c r="H44" i="22"/>
  <c r="H67" i="22"/>
  <c r="H272" i="22" s="1"/>
  <c r="C18" i="30" s="1"/>
  <c r="I40" i="22"/>
  <c r="I35" i="22"/>
  <c r="I30" i="22"/>
  <c r="I27" i="22"/>
  <c r="G77" i="22"/>
  <c r="G55" i="22"/>
  <c r="G56" i="22" s="1"/>
  <c r="I169" i="22"/>
  <c r="I243" i="22" s="1"/>
  <c r="J155" i="22"/>
  <c r="K155" i="22" s="1"/>
  <c r="J121" i="22"/>
  <c r="K121" i="22" s="1"/>
  <c r="J235" i="22"/>
  <c r="J156" i="22"/>
  <c r="J120" i="22"/>
  <c r="J247" i="22"/>
  <c r="J251" i="22" s="1"/>
  <c r="J177" i="22"/>
  <c r="K174" i="22"/>
  <c r="K176" i="22"/>
  <c r="K173" i="22"/>
  <c r="K153" i="22"/>
  <c r="K152" i="22"/>
  <c r="K175" i="22"/>
  <c r="K118" i="22"/>
  <c r="K100" i="22"/>
  <c r="K97" i="22"/>
  <c r="K96" i="22"/>
  <c r="K119" i="22"/>
  <c r="K154" i="22"/>
  <c r="K98" i="22"/>
  <c r="K117" i="22"/>
  <c r="K99" i="22"/>
  <c r="K16" i="22"/>
  <c r="AC122" i="22" s="1"/>
  <c r="K14" i="22"/>
  <c r="K15" i="22"/>
  <c r="K101" i="22" s="1"/>
  <c r="K19" i="22"/>
  <c r="F8" i="30" s="1"/>
  <c r="L9" i="22"/>
  <c r="K20" i="22"/>
  <c r="K18" i="22"/>
  <c r="J113" i="22"/>
  <c r="O259" i="24" l="1"/>
  <c r="J126" i="30" s="1"/>
  <c r="J125" i="30"/>
  <c r="AC178" i="22"/>
  <c r="F9" i="30"/>
  <c r="AJ171" i="24"/>
  <c r="Q241" i="24"/>
  <c r="AJ115" i="24"/>
  <c r="P205" i="24"/>
  <c r="P265" i="24" s="1"/>
  <c r="K129" i="30" s="1"/>
  <c r="S185" i="24"/>
  <c r="S191" i="24" s="1"/>
  <c r="S90" i="24"/>
  <c r="R25" i="24"/>
  <c r="R23" i="24"/>
  <c r="R24" i="24"/>
  <c r="Q48" i="24"/>
  <c r="Q249" i="24" s="1"/>
  <c r="L122" i="30" s="1"/>
  <c r="Q26" i="24"/>
  <c r="S212" i="24"/>
  <c r="S216" i="24" s="1"/>
  <c r="S146" i="24"/>
  <c r="S150" i="24" s="1"/>
  <c r="S224" i="24"/>
  <c r="S228" i="24" s="1"/>
  <c r="AK167" i="24"/>
  <c r="AK171" i="24" s="1"/>
  <c r="S18" i="24"/>
  <c r="S167" i="24"/>
  <c r="T167" i="24" s="1"/>
  <c r="Q201" i="24"/>
  <c r="Q204" i="24" s="1"/>
  <c r="Q31" i="24"/>
  <c r="Q36" i="24" s="1"/>
  <c r="R115" i="24"/>
  <c r="P35" i="24"/>
  <c r="P37" i="24" s="1"/>
  <c r="P32" i="24"/>
  <c r="R193" i="24"/>
  <c r="R264" i="24" s="1"/>
  <c r="Q175" i="24"/>
  <c r="Q244" i="24" s="1"/>
  <c r="N262" i="24"/>
  <c r="I128" i="30" s="1"/>
  <c r="O179" i="24"/>
  <c r="S94" i="24"/>
  <c r="P53" i="24"/>
  <c r="P251" i="24" s="1"/>
  <c r="K123" i="30" s="1"/>
  <c r="R220" i="24"/>
  <c r="P58" i="24"/>
  <c r="AL166" i="24"/>
  <c r="T166" i="24"/>
  <c r="T164" i="24"/>
  <c r="AL165" i="24"/>
  <c r="AL164" i="24"/>
  <c r="AL163" i="24"/>
  <c r="T163" i="24"/>
  <c r="AL162" i="24"/>
  <c r="T161" i="24"/>
  <c r="AL159" i="24"/>
  <c r="T159" i="24"/>
  <c r="AL158" i="24"/>
  <c r="T157" i="24"/>
  <c r="T155" i="24"/>
  <c r="T154" i="24"/>
  <c r="T142" i="24"/>
  <c r="T141" i="24"/>
  <c r="T134" i="24"/>
  <c r="T133" i="24"/>
  <c r="T165" i="24"/>
  <c r="T162" i="24"/>
  <c r="T160" i="24"/>
  <c r="T158" i="24"/>
  <c r="T156" i="24"/>
  <c r="T143" i="24"/>
  <c r="T140" i="24"/>
  <c r="T135" i="24"/>
  <c r="T110" i="24"/>
  <c r="AL161" i="24"/>
  <c r="AL160" i="24"/>
  <c r="AL157" i="24"/>
  <c r="AL156" i="24"/>
  <c r="T145" i="24"/>
  <c r="T138" i="24"/>
  <c r="T137" i="24"/>
  <c r="AL109" i="24"/>
  <c r="AL108" i="24"/>
  <c r="T139" i="24"/>
  <c r="AL107" i="24"/>
  <c r="T107" i="24"/>
  <c r="AL106" i="24"/>
  <c r="T105" i="24"/>
  <c r="AL103" i="24"/>
  <c r="T88" i="24"/>
  <c r="T83" i="24"/>
  <c r="T80" i="24"/>
  <c r="T136" i="24"/>
  <c r="T106" i="24"/>
  <c r="AL104" i="24"/>
  <c r="T86" i="24"/>
  <c r="T85" i="24"/>
  <c r="T78" i="24"/>
  <c r="T77" i="24"/>
  <c r="T144" i="24"/>
  <c r="AL110" i="24"/>
  <c r="T109" i="24"/>
  <c r="T108" i="24"/>
  <c r="AL105" i="24"/>
  <c r="T103" i="24"/>
  <c r="T87" i="24"/>
  <c r="T84" i="24"/>
  <c r="T79" i="24"/>
  <c r="T81" i="24"/>
  <c r="T20" i="24"/>
  <c r="T15" i="24"/>
  <c r="T89" i="24"/>
  <c r="T82" i="24"/>
  <c r="T19" i="24"/>
  <c r="T14" i="24"/>
  <c r="U9" i="24"/>
  <c r="T90" i="24"/>
  <c r="T104" i="24"/>
  <c r="T16" i="24"/>
  <c r="S186" i="24"/>
  <c r="S192" i="24" s="1"/>
  <c r="AK111" i="24"/>
  <c r="AL111" i="24" s="1"/>
  <c r="S42" i="24"/>
  <c r="S247" i="24" s="1"/>
  <c r="N121" i="30" s="1"/>
  <c r="S111" i="24"/>
  <c r="S115" i="24" s="1"/>
  <c r="Q200" i="24"/>
  <c r="Q203" i="24" s="1"/>
  <c r="Q205" i="24" s="1"/>
  <c r="Q265" i="24" s="1"/>
  <c r="L129" i="30" s="1"/>
  <c r="Q30" i="24"/>
  <c r="Q53" i="24" s="1"/>
  <c r="Q251" i="24" s="1"/>
  <c r="L123" i="30" s="1"/>
  <c r="L20" i="22"/>
  <c r="L19" i="22"/>
  <c r="G8" i="30" s="1"/>
  <c r="AD176" i="22"/>
  <c r="AB191" i="22"/>
  <c r="J190" i="22" s="1"/>
  <c r="AD121" i="22"/>
  <c r="AD178" i="22"/>
  <c r="AD122" i="22"/>
  <c r="AD119" i="22"/>
  <c r="AD175" i="22"/>
  <c r="AD177" i="22"/>
  <c r="AC134" i="22"/>
  <c r="AC190" i="22"/>
  <c r="AD120" i="22"/>
  <c r="J239" i="22"/>
  <c r="I226" i="22"/>
  <c r="I228" i="22" s="1"/>
  <c r="J211" i="22"/>
  <c r="K207" i="22"/>
  <c r="K209" i="22"/>
  <c r="K208" i="22"/>
  <c r="K210" i="22"/>
  <c r="I225" i="22"/>
  <c r="I227" i="22" s="1"/>
  <c r="H229" i="22"/>
  <c r="J134" i="22"/>
  <c r="J139" i="22" s="1"/>
  <c r="H194" i="22"/>
  <c r="H267" i="22" s="1"/>
  <c r="C12" i="30" s="1"/>
  <c r="K120" i="22"/>
  <c r="L120" i="22" s="1"/>
  <c r="H54" i="22"/>
  <c r="I50" i="22"/>
  <c r="I77" i="22" s="1"/>
  <c r="I276" i="22" s="1"/>
  <c r="D20" i="30" s="1"/>
  <c r="K25" i="22"/>
  <c r="K26" i="22"/>
  <c r="K23" i="22"/>
  <c r="K24" i="22"/>
  <c r="J43" i="22"/>
  <c r="J38" i="22"/>
  <c r="J33" i="22"/>
  <c r="K61" i="22"/>
  <c r="K270" i="22" s="1"/>
  <c r="F17" i="30" s="1"/>
  <c r="I264" i="22"/>
  <c r="D11" i="30" s="1"/>
  <c r="J169" i="22"/>
  <c r="J243" i="22" s="1"/>
  <c r="I44" i="22"/>
  <c r="I67" i="22"/>
  <c r="I272" i="22" s="1"/>
  <c r="D18" i="30" s="1"/>
  <c r="J42" i="22"/>
  <c r="J37" i="22"/>
  <c r="J32" i="22"/>
  <c r="G79" i="22"/>
  <c r="G196" i="22" s="1"/>
  <c r="G198" i="22" s="1"/>
  <c r="H51" i="22"/>
  <c r="H77" i="22"/>
  <c r="H79" i="22" s="1"/>
  <c r="H55" i="22"/>
  <c r="J35" i="22"/>
  <c r="J30" i="22"/>
  <c r="J27" i="22"/>
  <c r="J40" i="22"/>
  <c r="K157" i="22"/>
  <c r="L157" i="22" s="1"/>
  <c r="I49" i="22"/>
  <c r="I54" i="22" s="1"/>
  <c r="J36" i="22"/>
  <c r="J31" i="22"/>
  <c r="J41" i="22"/>
  <c r="I192" i="22"/>
  <c r="I194" i="22" s="1"/>
  <c r="I267" i="22" s="1"/>
  <c r="D12" i="30" s="1"/>
  <c r="K177" i="22"/>
  <c r="L177" i="22" s="1"/>
  <c r="K156" i="22"/>
  <c r="L156" i="22" s="1"/>
  <c r="K122" i="22"/>
  <c r="L122" i="22" s="1"/>
  <c r="K235" i="22"/>
  <c r="K113" i="22"/>
  <c r="L176" i="22"/>
  <c r="L175" i="22"/>
  <c r="L173" i="22"/>
  <c r="L153" i="22"/>
  <c r="L174" i="22"/>
  <c r="L155" i="22"/>
  <c r="L119" i="22"/>
  <c r="L152" i="22"/>
  <c r="L99" i="22"/>
  <c r="L98" i="22"/>
  <c r="L154" i="22"/>
  <c r="L118" i="22"/>
  <c r="L97" i="22"/>
  <c r="L96" i="22"/>
  <c r="L15" i="22"/>
  <c r="L102" i="22" s="1"/>
  <c r="L101" i="22"/>
  <c r="L16" i="22"/>
  <c r="AD123" i="22" s="1"/>
  <c r="L14" i="22"/>
  <c r="L121" i="22"/>
  <c r="M9" i="22"/>
  <c r="M20" i="22" s="1"/>
  <c r="H9" i="30" s="1"/>
  <c r="L100" i="22"/>
  <c r="K247" i="22"/>
  <c r="K251" i="22" s="1"/>
  <c r="K178" i="22"/>
  <c r="AJ172" i="24" l="1"/>
  <c r="R171" i="24" s="1"/>
  <c r="R173" i="24" s="1"/>
  <c r="AD179" i="22"/>
  <c r="G9" i="30"/>
  <c r="Q58" i="24"/>
  <c r="Q60" i="24" s="1"/>
  <c r="AL167" i="24"/>
  <c r="R120" i="24"/>
  <c r="R175" i="24" s="1"/>
  <c r="R244" i="24" s="1"/>
  <c r="AK115" i="24"/>
  <c r="AK172" i="24" s="1"/>
  <c r="S171" i="24" s="1"/>
  <c r="S173" i="24" s="1"/>
  <c r="U166" i="24"/>
  <c r="AM165" i="24"/>
  <c r="AM164" i="24"/>
  <c r="AM167" i="24"/>
  <c r="U165" i="24"/>
  <c r="U162" i="24"/>
  <c r="U160" i="24"/>
  <c r="U158" i="24"/>
  <c r="U156" i="24"/>
  <c r="U143" i="24"/>
  <c r="U140" i="24"/>
  <c r="U135" i="24"/>
  <c r="U167" i="24"/>
  <c r="AM161" i="24"/>
  <c r="AM160" i="24"/>
  <c r="AM157" i="24"/>
  <c r="AM156" i="24"/>
  <c r="U145" i="24"/>
  <c r="U138" i="24"/>
  <c r="U137" i="24"/>
  <c r="AM109" i="24"/>
  <c r="AM108" i="24"/>
  <c r="AM166" i="24"/>
  <c r="U144" i="24"/>
  <c r="U139" i="24"/>
  <c r="U136" i="24"/>
  <c r="AM158" i="24"/>
  <c r="U134" i="24"/>
  <c r="U133" i="24"/>
  <c r="U110" i="24"/>
  <c r="U106" i="24"/>
  <c r="AM104" i="24"/>
  <c r="U86" i="24"/>
  <c r="U85" i="24"/>
  <c r="U78" i="24"/>
  <c r="U77" i="24"/>
  <c r="U163" i="24"/>
  <c r="U159" i="24"/>
  <c r="U155" i="24"/>
  <c r="U154" i="24"/>
  <c r="U142" i="24"/>
  <c r="AM111" i="24"/>
  <c r="AM110" i="24"/>
  <c r="U109" i="24"/>
  <c r="U108" i="24"/>
  <c r="AM105" i="24"/>
  <c r="U87" i="24"/>
  <c r="U84" i="24"/>
  <c r="U79" i="24"/>
  <c r="U164" i="24"/>
  <c r="U161" i="24"/>
  <c r="AM159" i="24"/>
  <c r="U157" i="24"/>
  <c r="U104" i="24"/>
  <c r="U90" i="24"/>
  <c r="U89" i="24"/>
  <c r="U82" i="24"/>
  <c r="U81" i="24"/>
  <c r="AM163" i="24"/>
  <c r="U141" i="24"/>
  <c r="U88" i="24"/>
  <c r="U19" i="24"/>
  <c r="U14" i="24"/>
  <c r="V9" i="24"/>
  <c r="AM106" i="24"/>
  <c r="U80" i="24"/>
  <c r="AM162" i="24"/>
  <c r="U107" i="24"/>
  <c r="U105" i="24"/>
  <c r="U83" i="24"/>
  <c r="U16" i="24"/>
  <c r="AM107" i="24"/>
  <c r="U20" i="24"/>
  <c r="U15" i="24"/>
  <c r="T146" i="24"/>
  <c r="U146" i="24" s="1"/>
  <c r="P253" i="24"/>
  <c r="K124" i="30" s="1"/>
  <c r="P60" i="24"/>
  <c r="R201" i="24"/>
  <c r="R204" i="24" s="1"/>
  <c r="R31" i="24"/>
  <c r="R36" i="24" s="1"/>
  <c r="T111" i="24"/>
  <c r="U111" i="24" s="1"/>
  <c r="T186" i="24"/>
  <c r="T192" i="24" s="1"/>
  <c r="AL112" i="24"/>
  <c r="AL115" i="24" s="1"/>
  <c r="T42" i="24"/>
  <c r="T247" i="24" s="1"/>
  <c r="O121" i="30" s="1"/>
  <c r="T112" i="24"/>
  <c r="U112" i="24" s="1"/>
  <c r="T185" i="24"/>
  <c r="T191" i="24" s="1"/>
  <c r="T91" i="24"/>
  <c r="U91" i="24" s="1"/>
  <c r="S220" i="24"/>
  <c r="S120" i="24"/>
  <c r="Q35" i="24"/>
  <c r="Q37" i="24" s="1"/>
  <c r="Q32" i="24"/>
  <c r="T212" i="24"/>
  <c r="T216" i="24" s="1"/>
  <c r="T147" i="24"/>
  <c r="U147" i="24" s="1"/>
  <c r="T224" i="24"/>
  <c r="T228" i="24" s="1"/>
  <c r="AL168" i="24"/>
  <c r="AL171" i="24" s="1"/>
  <c r="T18" i="24"/>
  <c r="T168" i="24"/>
  <c r="U168" i="24" s="1"/>
  <c r="O262" i="24"/>
  <c r="J128" i="30" s="1"/>
  <c r="S24" i="24"/>
  <c r="S25" i="24"/>
  <c r="S23" i="24"/>
  <c r="R200" i="24"/>
  <c r="R203" i="24" s="1"/>
  <c r="R30" i="24"/>
  <c r="R53" i="24" s="1"/>
  <c r="R251" i="24" s="1"/>
  <c r="M123" i="30" s="1"/>
  <c r="Q253" i="24"/>
  <c r="L124" i="30" s="1"/>
  <c r="R48" i="24"/>
  <c r="R249" i="24" s="1"/>
  <c r="M122" i="30" s="1"/>
  <c r="R26" i="24"/>
  <c r="S193" i="24"/>
  <c r="S264" i="24" s="1"/>
  <c r="AD190" i="22"/>
  <c r="AE177" i="22"/>
  <c r="AD134" i="22"/>
  <c r="AE180" i="22"/>
  <c r="AE179" i="22"/>
  <c r="AE123" i="22"/>
  <c r="AE178" i="22"/>
  <c r="AE119" i="22"/>
  <c r="AE175" i="22"/>
  <c r="AE120" i="22"/>
  <c r="AE122" i="22"/>
  <c r="AE176" i="22"/>
  <c r="AC191" i="22"/>
  <c r="K190" i="22" s="1"/>
  <c r="AE121" i="22"/>
  <c r="K239" i="22"/>
  <c r="H288" i="22"/>
  <c r="C25" i="30" s="1"/>
  <c r="J226" i="22"/>
  <c r="J228" i="22" s="1"/>
  <c r="J219" i="22"/>
  <c r="J287" i="22" s="1"/>
  <c r="E13" i="30" s="1"/>
  <c r="L207" i="22"/>
  <c r="L209" i="22"/>
  <c r="L208" i="22"/>
  <c r="L210" i="22"/>
  <c r="K211" i="22"/>
  <c r="I229" i="22"/>
  <c r="I288" i="22" s="1"/>
  <c r="D25" i="30" s="1"/>
  <c r="J255" i="22"/>
  <c r="J264" i="22" s="1"/>
  <c r="E11" i="30" s="1"/>
  <c r="J225" i="22"/>
  <c r="J227" i="22" s="1"/>
  <c r="J192" i="22"/>
  <c r="J194" i="22" s="1"/>
  <c r="J267" i="22" s="1"/>
  <c r="E12" i="30" s="1"/>
  <c r="I55" i="22"/>
  <c r="I56" i="22" s="1"/>
  <c r="H56" i="22"/>
  <c r="L61" i="22"/>
  <c r="L270" i="22" s="1"/>
  <c r="G17" i="30" s="1"/>
  <c r="K35" i="22"/>
  <c r="K30" i="22"/>
  <c r="K40" i="22"/>
  <c r="K27" i="22"/>
  <c r="K213" i="22" s="1"/>
  <c r="J44" i="22"/>
  <c r="J67" i="22"/>
  <c r="J272" i="22" s="1"/>
  <c r="E18" i="30" s="1"/>
  <c r="L18" i="22"/>
  <c r="K43" i="22"/>
  <c r="K33" i="22"/>
  <c r="K38" i="22"/>
  <c r="I51" i="22"/>
  <c r="I72" i="22"/>
  <c r="J49" i="22"/>
  <c r="J72" i="22" s="1"/>
  <c r="J274" i="22" s="1"/>
  <c r="E19" i="30" s="1"/>
  <c r="K42" i="22"/>
  <c r="K37" i="22"/>
  <c r="K32" i="22"/>
  <c r="H276" i="22"/>
  <c r="C20" i="30" s="1"/>
  <c r="J50" i="22"/>
  <c r="K41" i="22"/>
  <c r="K36" i="22"/>
  <c r="K31" i="22"/>
  <c r="K169" i="22"/>
  <c r="K243" i="22" s="1"/>
  <c r="K134" i="22"/>
  <c r="L247" i="22"/>
  <c r="L251" i="22" s="1"/>
  <c r="L179" i="22"/>
  <c r="M179" i="22" s="1"/>
  <c r="H278" i="22"/>
  <c r="H196" i="22"/>
  <c r="H198" i="22" s="1"/>
  <c r="L123" i="22"/>
  <c r="L134" i="22" s="1"/>
  <c r="L113" i="22"/>
  <c r="L178" i="22"/>
  <c r="M176" i="22"/>
  <c r="M175" i="22"/>
  <c r="M174" i="22"/>
  <c r="M155" i="22"/>
  <c r="M154" i="22"/>
  <c r="M152" i="22"/>
  <c r="M120" i="22"/>
  <c r="M102" i="22"/>
  <c r="M99" i="22"/>
  <c r="M98" i="22"/>
  <c r="M153" i="22"/>
  <c r="M121" i="22"/>
  <c r="M157" i="22"/>
  <c r="M122" i="22"/>
  <c r="M101" i="22"/>
  <c r="M100" i="22"/>
  <c r="N9" i="22"/>
  <c r="N20" i="22" s="1"/>
  <c r="I9" i="30" s="1"/>
  <c r="M15" i="22"/>
  <c r="M103" i="22" s="1"/>
  <c r="M156" i="22"/>
  <c r="M16" i="22"/>
  <c r="AE124" i="22" s="1"/>
  <c r="M14" i="22"/>
  <c r="M177" i="22"/>
  <c r="M119" i="22"/>
  <c r="M173" i="22"/>
  <c r="M97" i="22"/>
  <c r="M96" i="22"/>
  <c r="M19" i="22"/>
  <c r="H8" i="30" s="1"/>
  <c r="L235" i="22"/>
  <c r="L158" i="22"/>
  <c r="M158" i="22" s="1"/>
  <c r="T193" i="24" l="1"/>
  <c r="T264" i="24" s="1"/>
  <c r="H282" i="22"/>
  <c r="C22" i="30" s="1"/>
  <c r="C21" i="30"/>
  <c r="R232" i="24"/>
  <c r="R241" i="24" s="1"/>
  <c r="S175" i="24"/>
  <c r="S244" i="24" s="1"/>
  <c r="T150" i="24"/>
  <c r="T115" i="24"/>
  <c r="T94" i="24"/>
  <c r="T220" i="24" s="1"/>
  <c r="R205" i="24"/>
  <c r="R265" i="24" s="1"/>
  <c r="M129" i="30" s="1"/>
  <c r="AL172" i="24"/>
  <c r="T171" i="24" s="1"/>
  <c r="Q255" i="24"/>
  <c r="Q177" i="24"/>
  <c r="S200" i="24"/>
  <c r="S203" i="24" s="1"/>
  <c r="S30" i="24"/>
  <c r="S53" i="24" s="1"/>
  <c r="S251" i="24" s="1"/>
  <c r="N123" i="30" s="1"/>
  <c r="U212" i="24"/>
  <c r="U216" i="24" s="1"/>
  <c r="U148" i="24"/>
  <c r="V148" i="24" s="1"/>
  <c r="AM112" i="24"/>
  <c r="S26" i="24"/>
  <c r="S48" i="24"/>
  <c r="S249" i="24" s="1"/>
  <c r="N122" i="30" s="1"/>
  <c r="T24" i="24"/>
  <c r="T25" i="24"/>
  <c r="T23" i="24"/>
  <c r="U186" i="24"/>
  <c r="U192" i="24" s="1"/>
  <c r="AM113" i="24"/>
  <c r="AN113" i="24" s="1"/>
  <c r="U42" i="24"/>
  <c r="U247" i="24" s="1"/>
  <c r="P121" i="30" s="1"/>
  <c r="U113" i="24"/>
  <c r="U115" i="24" s="1"/>
  <c r="AM168" i="24"/>
  <c r="S201" i="24"/>
  <c r="S204" i="24" s="1"/>
  <c r="S31" i="24"/>
  <c r="S36" i="24" s="1"/>
  <c r="R58" i="24"/>
  <c r="P255" i="24"/>
  <c r="P177" i="24"/>
  <c r="P179" i="24" s="1"/>
  <c r="U185" i="24"/>
  <c r="U191" i="24" s="1"/>
  <c r="U92" i="24"/>
  <c r="V92" i="24" s="1"/>
  <c r="AN168" i="24"/>
  <c r="AN167" i="24"/>
  <c r="V167" i="24"/>
  <c r="AN166" i="24"/>
  <c r="V165" i="24"/>
  <c r="AN161" i="24"/>
  <c r="AN160" i="24"/>
  <c r="AN157" i="24"/>
  <c r="AN156" i="24"/>
  <c r="V146" i="24"/>
  <c r="V145" i="24"/>
  <c r="V138" i="24"/>
  <c r="V137" i="24"/>
  <c r="AN165" i="24"/>
  <c r="V147" i="24"/>
  <c r="V144" i="24"/>
  <c r="V139" i="24"/>
  <c r="V136" i="24"/>
  <c r="V164" i="24"/>
  <c r="AN163" i="24"/>
  <c r="V163" i="24"/>
  <c r="AN162" i="24"/>
  <c r="V161" i="24"/>
  <c r="AN159" i="24"/>
  <c r="V159" i="24"/>
  <c r="AN158" i="24"/>
  <c r="V157" i="24"/>
  <c r="V155" i="24"/>
  <c r="V154" i="24"/>
  <c r="V142" i="24"/>
  <c r="V141" i="24"/>
  <c r="V134" i="24"/>
  <c r="V133" i="24"/>
  <c r="V113" i="24"/>
  <c r="AN111" i="24"/>
  <c r="V111" i="24"/>
  <c r="AN110" i="24"/>
  <c r="V109" i="24"/>
  <c r="V135" i="24"/>
  <c r="AN108" i="24"/>
  <c r="V108" i="24"/>
  <c r="AN105" i="24"/>
  <c r="V87" i="24"/>
  <c r="V84" i="24"/>
  <c r="V79" i="24"/>
  <c r="AN164" i="24"/>
  <c r="V162" i="24"/>
  <c r="V156" i="24"/>
  <c r="V140" i="24"/>
  <c r="V90" i="24"/>
  <c r="V89" i="24"/>
  <c r="V82" i="24"/>
  <c r="V81" i="24"/>
  <c r="V168" i="24"/>
  <c r="AN109" i="24"/>
  <c r="AN107" i="24"/>
  <c r="V107" i="24"/>
  <c r="AN106" i="24"/>
  <c r="V105" i="24"/>
  <c r="V91" i="24"/>
  <c r="V88" i="24"/>
  <c r="V83" i="24"/>
  <c r="V80" i="24"/>
  <c r="V160" i="24"/>
  <c r="V112" i="24"/>
  <c r="V86" i="24"/>
  <c r="V106" i="24"/>
  <c r="V85" i="24"/>
  <c r="V16" i="24"/>
  <c r="V110" i="24"/>
  <c r="V78" i="24"/>
  <c r="V77" i="24"/>
  <c r="V20" i="24"/>
  <c r="V15" i="24"/>
  <c r="V166" i="24"/>
  <c r="V158" i="24"/>
  <c r="V143" i="24"/>
  <c r="V19" i="24"/>
  <c r="V14" i="24"/>
  <c r="S232" i="24"/>
  <c r="S241" i="24" s="1"/>
  <c r="R32" i="24"/>
  <c r="R35" i="24"/>
  <c r="R37" i="24" s="1"/>
  <c r="AM169" i="24"/>
  <c r="AM171" i="24" s="1"/>
  <c r="U224" i="24"/>
  <c r="U228" i="24" s="1"/>
  <c r="U18" i="24"/>
  <c r="U169" i="24"/>
  <c r="V169" i="24" s="1"/>
  <c r="AD191" i="22"/>
  <c r="L190" i="22" s="1"/>
  <c r="L255" i="22" s="1"/>
  <c r="AF121" i="22"/>
  <c r="AF123" i="22"/>
  <c r="AE134" i="22"/>
  <c r="AF178" i="22"/>
  <c r="AF179" i="22"/>
  <c r="AF176" i="22"/>
  <c r="AF122" i="22"/>
  <c r="AF181" i="22"/>
  <c r="AF180" i="22"/>
  <c r="AF124" i="22"/>
  <c r="AF175" i="22"/>
  <c r="AF120" i="22"/>
  <c r="AE190" i="22"/>
  <c r="AF177" i="22"/>
  <c r="L239" i="22"/>
  <c r="K226" i="22"/>
  <c r="K228" i="22" s="1"/>
  <c r="M208" i="22"/>
  <c r="M210" i="22"/>
  <c r="M207" i="22"/>
  <c r="M209" i="22"/>
  <c r="L211" i="22"/>
  <c r="K225" i="22"/>
  <c r="K227" i="22" s="1"/>
  <c r="J229" i="22"/>
  <c r="K217" i="22"/>
  <c r="K255" i="22"/>
  <c r="K264" i="22" s="1"/>
  <c r="F11" i="30" s="1"/>
  <c r="L139" i="22"/>
  <c r="K139" i="22"/>
  <c r="K49" i="22"/>
  <c r="K72" i="22" s="1"/>
  <c r="K274" i="22" s="1"/>
  <c r="F19" i="30" s="1"/>
  <c r="J54" i="22"/>
  <c r="K44" i="22"/>
  <c r="K67" i="22"/>
  <c r="K272" i="22" s="1"/>
  <c r="F18" i="30" s="1"/>
  <c r="L24" i="22"/>
  <c r="L25" i="22"/>
  <c r="L23" i="22"/>
  <c r="L26" i="22"/>
  <c r="M61" i="22"/>
  <c r="M270" i="22" s="1"/>
  <c r="H17" i="30" s="1"/>
  <c r="I274" i="22"/>
  <c r="D19" i="30" s="1"/>
  <c r="I79" i="22"/>
  <c r="I196" i="22" s="1"/>
  <c r="I198" i="22" s="1"/>
  <c r="J77" i="22"/>
  <c r="J55" i="22"/>
  <c r="M18" i="22"/>
  <c r="J51" i="22"/>
  <c r="K50" i="22"/>
  <c r="M123" i="22"/>
  <c r="N123" i="22" s="1"/>
  <c r="K192" i="22"/>
  <c r="M178" i="22"/>
  <c r="N178" i="22" s="1"/>
  <c r="L169" i="22"/>
  <c r="M235" i="22"/>
  <c r="M159" i="22"/>
  <c r="M169" i="22" s="1"/>
  <c r="H285" i="22"/>
  <c r="C24" i="30" s="1"/>
  <c r="M113" i="22"/>
  <c r="M247" i="22"/>
  <c r="M251" i="22" s="1"/>
  <c r="M180" i="22"/>
  <c r="M124" i="22"/>
  <c r="N177" i="22"/>
  <c r="N174" i="22"/>
  <c r="N158" i="22"/>
  <c r="N155" i="22"/>
  <c r="N154" i="22"/>
  <c r="N175" i="22"/>
  <c r="N153" i="22"/>
  <c r="N121" i="22"/>
  <c r="N176" i="22"/>
  <c r="N122" i="22"/>
  <c r="N101" i="22"/>
  <c r="N100" i="22"/>
  <c r="N97" i="22"/>
  <c r="N96" i="22"/>
  <c r="N157" i="22"/>
  <c r="N120" i="22"/>
  <c r="N103" i="22"/>
  <c r="N98" i="22"/>
  <c r="N19" i="22"/>
  <c r="I8" i="30" s="1"/>
  <c r="N16" i="22"/>
  <c r="AF125" i="22" s="1"/>
  <c r="N14" i="22"/>
  <c r="N179" i="22"/>
  <c r="N152" i="22"/>
  <c r="N99" i="22"/>
  <c r="N15" i="22"/>
  <c r="N104" i="22" s="1"/>
  <c r="N156" i="22"/>
  <c r="O9" i="22"/>
  <c r="N173" i="22"/>
  <c r="N102" i="22"/>
  <c r="P259" i="24" l="1"/>
  <c r="K126" i="30" s="1"/>
  <c r="K125" i="30"/>
  <c r="Q259" i="24"/>
  <c r="L126" i="30" s="1"/>
  <c r="L125" i="30"/>
  <c r="T173" i="24"/>
  <c r="U150" i="24"/>
  <c r="AM115" i="24"/>
  <c r="AM172" i="24" s="1"/>
  <c r="U171" i="24" s="1"/>
  <c r="U173" i="24" s="1"/>
  <c r="T232" i="24"/>
  <c r="T241" i="24" s="1"/>
  <c r="T120" i="24"/>
  <c r="AN112" i="24"/>
  <c r="U24" i="24"/>
  <c r="U25" i="24"/>
  <c r="U23" i="24"/>
  <c r="V212" i="24"/>
  <c r="V149" i="24"/>
  <c r="V150" i="24" s="1"/>
  <c r="V185" i="24"/>
  <c r="V93" i="24"/>
  <c r="V94" i="24" s="1"/>
  <c r="AN169" i="24"/>
  <c r="AN171" i="24" s="1"/>
  <c r="S58" i="24"/>
  <c r="T26" i="24"/>
  <c r="T48" i="24"/>
  <c r="T249" i="24" s="1"/>
  <c r="O122" i="30" s="1"/>
  <c r="S205" i="24"/>
  <c r="S265" i="24" s="1"/>
  <c r="N129" i="30" s="1"/>
  <c r="V224" i="24"/>
  <c r="AN170" i="24"/>
  <c r="V18" i="24"/>
  <c r="V170" i="24"/>
  <c r="R253" i="24"/>
  <c r="M124" i="30" s="1"/>
  <c r="R60" i="24"/>
  <c r="T201" i="24"/>
  <c r="T204" i="24" s="1"/>
  <c r="T31" i="24"/>
  <c r="T36" i="24" s="1"/>
  <c r="V186" i="24"/>
  <c r="AN114" i="24"/>
  <c r="AN115" i="24" s="1"/>
  <c r="V42" i="24"/>
  <c r="V247" i="24" s="1"/>
  <c r="Q121" i="30" s="1"/>
  <c r="V114" i="24"/>
  <c r="V115" i="24" s="1"/>
  <c r="U94" i="24"/>
  <c r="U193" i="24"/>
  <c r="U264" i="24" s="1"/>
  <c r="T200" i="24"/>
  <c r="T203" i="24" s="1"/>
  <c r="T205" i="24" s="1"/>
  <c r="T265" i="24" s="1"/>
  <c r="O129" i="30" s="1"/>
  <c r="T30" i="24"/>
  <c r="T53" i="24" s="1"/>
  <c r="T251" i="24" s="1"/>
  <c r="O123" i="30" s="1"/>
  <c r="P262" i="24"/>
  <c r="K128" i="30" s="1"/>
  <c r="Q179" i="24"/>
  <c r="S32" i="24"/>
  <c r="S35" i="24"/>
  <c r="S37" i="24" s="1"/>
  <c r="AG123" i="22"/>
  <c r="O20" i="22"/>
  <c r="AE191" i="22"/>
  <c r="M190" i="22" s="1"/>
  <c r="M192" i="22" s="1"/>
  <c r="AG181" i="22"/>
  <c r="AG177" i="22"/>
  <c r="AG121" i="22"/>
  <c r="AG122" i="22"/>
  <c r="AG176" i="22"/>
  <c r="AF134" i="22"/>
  <c r="AF190" i="22"/>
  <c r="AG179" i="22"/>
  <c r="AG124" i="22"/>
  <c r="AG178" i="22"/>
  <c r="AG125" i="22"/>
  <c r="AG175" i="22"/>
  <c r="N18" i="22"/>
  <c r="N23" i="22" s="1"/>
  <c r="AG180" i="22"/>
  <c r="M239" i="22"/>
  <c r="J288" i="22"/>
  <c r="E25" i="30" s="1"/>
  <c r="M211" i="22"/>
  <c r="N208" i="22"/>
  <c r="N210" i="22"/>
  <c r="N209" i="22"/>
  <c r="N207" i="22"/>
  <c r="K229" i="22"/>
  <c r="K288" i="22" s="1"/>
  <c r="F25" i="30" s="1"/>
  <c r="K219" i="22"/>
  <c r="K287" i="22" s="1"/>
  <c r="F13" i="30" s="1"/>
  <c r="K54" i="22"/>
  <c r="K194" i="22"/>
  <c r="K267" i="22" s="1"/>
  <c r="F12" i="30" s="1"/>
  <c r="M134" i="22"/>
  <c r="M139" i="22" s="1"/>
  <c r="L192" i="22"/>
  <c r="L194" i="22" s="1"/>
  <c r="L267" i="22" s="1"/>
  <c r="G12" i="30" s="1"/>
  <c r="N61" i="22"/>
  <c r="N270" i="22" s="1"/>
  <c r="I17" i="30" s="1"/>
  <c r="K51" i="22"/>
  <c r="I278" i="22"/>
  <c r="D21" i="30" s="1"/>
  <c r="J56" i="22"/>
  <c r="L43" i="22"/>
  <c r="L33" i="22"/>
  <c r="L38" i="22"/>
  <c r="J79" i="22"/>
  <c r="J276" i="22"/>
  <c r="E20" i="30" s="1"/>
  <c r="L42" i="22"/>
  <c r="L32" i="22"/>
  <c r="L37" i="22"/>
  <c r="M24" i="22"/>
  <c r="M25" i="22"/>
  <c r="M26" i="22"/>
  <c r="M23" i="22"/>
  <c r="L40" i="22"/>
  <c r="L35" i="22"/>
  <c r="L30" i="22"/>
  <c r="L27" i="22"/>
  <c r="L213" i="22" s="1"/>
  <c r="K77" i="22"/>
  <c r="K79" i="22" s="1"/>
  <c r="K55" i="22"/>
  <c r="L41" i="22"/>
  <c r="L36" i="22"/>
  <c r="L31" i="22"/>
  <c r="N159" i="22"/>
  <c r="O159" i="22" s="1"/>
  <c r="N180" i="22"/>
  <c r="O180" i="22" s="1"/>
  <c r="N124" i="22"/>
  <c r="O124" i="22" s="1"/>
  <c r="L243" i="22"/>
  <c r="L264" i="22" s="1"/>
  <c r="G11" i="30" s="1"/>
  <c r="I285" i="22"/>
  <c r="N247" i="22"/>
  <c r="N181" i="22"/>
  <c r="O178" i="22"/>
  <c r="O177" i="22"/>
  <c r="O174" i="22"/>
  <c r="O175" i="22"/>
  <c r="O173" i="22"/>
  <c r="O157" i="22"/>
  <c r="O156" i="22"/>
  <c r="O153" i="22"/>
  <c r="O152" i="22"/>
  <c r="O176" i="22"/>
  <c r="O122" i="22"/>
  <c r="O104" i="22"/>
  <c r="O101" i="22"/>
  <c r="O100" i="22"/>
  <c r="O97" i="22"/>
  <c r="O96" i="22"/>
  <c r="O154" i="22"/>
  <c r="O123" i="22"/>
  <c r="O179" i="22"/>
  <c r="O155" i="22"/>
  <c r="O102" i="22"/>
  <c r="O99" i="22"/>
  <c r="O121" i="22"/>
  <c r="O15" i="22"/>
  <c r="O105" i="22" s="1"/>
  <c r="O103" i="22"/>
  <c r="O14" i="22"/>
  <c r="P9" i="22"/>
  <c r="P20" i="22" s="1"/>
  <c r="K9" i="30" s="1"/>
  <c r="O158" i="22"/>
  <c r="O19" i="22"/>
  <c r="J8" i="30" s="1"/>
  <c r="O16" i="22"/>
  <c r="AG126" i="22" s="1"/>
  <c r="O98" i="22"/>
  <c r="N125" i="22"/>
  <c r="O125" i="22" s="1"/>
  <c r="N113" i="22"/>
  <c r="M243" i="22"/>
  <c r="N235" i="22"/>
  <c r="N160" i="22"/>
  <c r="O160" i="22" s="1"/>
  <c r="AG182" i="22" l="1"/>
  <c r="J9" i="30"/>
  <c r="T175" i="24"/>
  <c r="T244" i="24" s="1"/>
  <c r="U232" i="24"/>
  <c r="T58" i="24"/>
  <c r="T253" i="24" s="1"/>
  <c r="O124" i="30" s="1"/>
  <c r="V220" i="24"/>
  <c r="V120" i="24"/>
  <c r="AN172" i="24"/>
  <c r="V171" i="24" s="1"/>
  <c r="V173" i="24" s="1"/>
  <c r="Q262" i="24"/>
  <c r="L128" i="30" s="1"/>
  <c r="T35" i="24"/>
  <c r="T37" i="24" s="1"/>
  <c r="T32" i="24"/>
  <c r="U220" i="24"/>
  <c r="U120" i="24"/>
  <c r="U175" i="24" s="1"/>
  <c r="U244" i="24" s="1"/>
  <c r="V191" i="24"/>
  <c r="W185" i="24"/>
  <c r="U26" i="24"/>
  <c r="U48" i="24"/>
  <c r="U249" i="24" s="1"/>
  <c r="P122" i="30" s="1"/>
  <c r="V228" i="24"/>
  <c r="W224" i="24"/>
  <c r="V192" i="24"/>
  <c r="W192" i="24" s="1"/>
  <c r="W186" i="24"/>
  <c r="S253" i="24"/>
  <c r="N124" i="30" s="1"/>
  <c r="S60" i="24"/>
  <c r="U201" i="24"/>
  <c r="U204" i="24" s="1"/>
  <c r="U31" i="24"/>
  <c r="U36" i="24" s="1"/>
  <c r="V216" i="24"/>
  <c r="W212" i="24"/>
  <c r="U200" i="24"/>
  <c r="U203" i="24" s="1"/>
  <c r="U205" i="24" s="1"/>
  <c r="U265" i="24" s="1"/>
  <c r="P129" i="30" s="1"/>
  <c r="U30" i="24"/>
  <c r="U53" i="24" s="1"/>
  <c r="U251" i="24" s="1"/>
  <c r="P123" i="30" s="1"/>
  <c r="U241" i="24"/>
  <c r="R255" i="24"/>
  <c r="R177" i="24"/>
  <c r="R179" i="24" s="1"/>
  <c r="V25" i="24"/>
  <c r="V23" i="24"/>
  <c r="V24" i="24"/>
  <c r="AH177" i="22"/>
  <c r="N24" i="22"/>
  <c r="N36" i="22" s="1"/>
  <c r="N25" i="22"/>
  <c r="N42" i="22" s="1"/>
  <c r="N26" i="22"/>
  <c r="N38" i="22" s="1"/>
  <c r="AG190" i="22"/>
  <c r="AH125" i="22"/>
  <c r="AH178" i="22"/>
  <c r="AH176" i="22"/>
  <c r="O18" i="22"/>
  <c r="O25" i="22" s="1"/>
  <c r="AH124" i="22"/>
  <c r="AH179" i="22"/>
  <c r="AH122" i="22"/>
  <c r="O182" i="22"/>
  <c r="P182" i="22" s="1"/>
  <c r="AH183" i="22"/>
  <c r="AH182" i="22"/>
  <c r="AH126" i="22"/>
  <c r="AH175" i="22"/>
  <c r="AH180" i="22"/>
  <c r="AF191" i="22"/>
  <c r="N190" i="22" s="1"/>
  <c r="AH181" i="22"/>
  <c r="AG134" i="22"/>
  <c r="AH123" i="22"/>
  <c r="N239" i="22"/>
  <c r="N251" i="22"/>
  <c r="L226" i="22"/>
  <c r="L228" i="22" s="1"/>
  <c r="O207" i="22"/>
  <c r="O209" i="22"/>
  <c r="O208" i="22"/>
  <c r="O210" i="22"/>
  <c r="N211" i="22"/>
  <c r="L225" i="22"/>
  <c r="L227" i="22" s="1"/>
  <c r="L217" i="22"/>
  <c r="K56" i="22"/>
  <c r="M255" i="22"/>
  <c r="M264" i="22" s="1"/>
  <c r="H11" i="30" s="1"/>
  <c r="I282" i="22"/>
  <c r="O61" i="22"/>
  <c r="O270" i="22" s="1"/>
  <c r="J17" i="30" s="1"/>
  <c r="L50" i="22"/>
  <c r="L55" i="22" s="1"/>
  <c r="L49" i="22"/>
  <c r="L72" i="22" s="1"/>
  <c r="L274" i="22" s="1"/>
  <c r="G19" i="30" s="1"/>
  <c r="M41" i="22"/>
  <c r="M31" i="22"/>
  <c r="M36" i="22"/>
  <c r="M43" i="22"/>
  <c r="M38" i="22"/>
  <c r="M33" i="22"/>
  <c r="N40" i="22"/>
  <c r="N30" i="22"/>
  <c r="N35" i="22"/>
  <c r="O26" i="22"/>
  <c r="O24" i="22"/>
  <c r="M42" i="22"/>
  <c r="M32" i="22"/>
  <c r="M37" i="22"/>
  <c r="N31" i="22"/>
  <c r="K276" i="22"/>
  <c r="F20" i="30" s="1"/>
  <c r="L44" i="22"/>
  <c r="L67" i="22"/>
  <c r="L272" i="22" s="1"/>
  <c r="G18" i="30" s="1"/>
  <c r="M40" i="22"/>
  <c r="M35" i="22"/>
  <c r="M30" i="22"/>
  <c r="M27" i="22"/>
  <c r="M213" i="22" s="1"/>
  <c r="M217" i="22" s="1"/>
  <c r="M219" i="22" s="1"/>
  <c r="M287" i="22" s="1"/>
  <c r="H13" i="30" s="1"/>
  <c r="J196" i="22"/>
  <c r="J198" i="22" s="1"/>
  <c r="J285" i="22" s="1"/>
  <c r="J278" i="22"/>
  <c r="O181" i="22"/>
  <c r="P181" i="22" s="1"/>
  <c r="N169" i="22"/>
  <c r="M194" i="22"/>
  <c r="M267" i="22" s="1"/>
  <c r="H12" i="30" s="1"/>
  <c r="N134" i="22"/>
  <c r="O126" i="22"/>
  <c r="O134" i="22" s="1"/>
  <c r="P180" i="22"/>
  <c r="P179" i="22"/>
  <c r="P176" i="22"/>
  <c r="P175" i="22"/>
  <c r="P173" i="22"/>
  <c r="P160" i="22"/>
  <c r="P157" i="22"/>
  <c r="P156" i="22"/>
  <c r="P153" i="22"/>
  <c r="P178" i="22"/>
  <c r="P177" i="22"/>
  <c r="P159" i="22"/>
  <c r="P154" i="22"/>
  <c r="P123" i="22"/>
  <c r="P124" i="22"/>
  <c r="P103" i="22"/>
  <c r="P102" i="22"/>
  <c r="P99" i="22"/>
  <c r="P98" i="22"/>
  <c r="P155" i="22"/>
  <c r="P152" i="22"/>
  <c r="P125" i="22"/>
  <c r="P122" i="22"/>
  <c r="P101" i="22"/>
  <c r="P100" i="22"/>
  <c r="P15" i="22"/>
  <c r="P106" i="22" s="1"/>
  <c r="P174" i="22"/>
  <c r="P158" i="22"/>
  <c r="P105" i="22"/>
  <c r="P104" i="22"/>
  <c r="P19" i="22"/>
  <c r="K8" i="30" s="1"/>
  <c r="P16" i="22"/>
  <c r="AH127" i="22" s="1"/>
  <c r="P14" i="22"/>
  <c r="Q9" i="22"/>
  <c r="P97" i="22"/>
  <c r="P96" i="22"/>
  <c r="K196" i="22"/>
  <c r="K278" i="22"/>
  <c r="O235" i="22"/>
  <c r="O161" i="22"/>
  <c r="O169" i="22" s="1"/>
  <c r="O247" i="22"/>
  <c r="O251" i="22" s="1"/>
  <c r="O113" i="22"/>
  <c r="K282" i="22" l="1"/>
  <c r="F21" i="30"/>
  <c r="J282" i="22"/>
  <c r="E21" i="30"/>
  <c r="T60" i="24"/>
  <c r="T255" i="24" s="1"/>
  <c r="R259" i="24"/>
  <c r="M126" i="30" s="1"/>
  <c r="M125" i="30"/>
  <c r="N41" i="22"/>
  <c r="N226" i="22" s="1"/>
  <c r="N228" i="22" s="1"/>
  <c r="V175" i="24"/>
  <c r="V244" i="24" s="1"/>
  <c r="O23" i="22"/>
  <c r="V200" i="24"/>
  <c r="V203" i="24" s="1"/>
  <c r="V30" i="24"/>
  <c r="V53" i="24" s="1"/>
  <c r="V251" i="24" s="1"/>
  <c r="Q123" i="30" s="1"/>
  <c r="R262" i="24"/>
  <c r="M128" i="30" s="1"/>
  <c r="V26" i="24"/>
  <c r="V48" i="24"/>
  <c r="V249" i="24" s="1"/>
  <c r="Q122" i="30" s="1"/>
  <c r="U58" i="24"/>
  <c r="V201" i="24"/>
  <c r="V204" i="24" s="1"/>
  <c r="W204" i="24" s="1"/>
  <c r="V31" i="24"/>
  <c r="V36" i="24" s="1"/>
  <c r="U35" i="24"/>
  <c r="U37" i="24" s="1"/>
  <c r="U32" i="24"/>
  <c r="V232" i="24"/>
  <c r="V241" i="24" s="1"/>
  <c r="W241" i="24" s="1"/>
  <c r="S255" i="24"/>
  <c r="S177" i="24"/>
  <c r="S179" i="24" s="1"/>
  <c r="V193" i="24"/>
  <c r="V264" i="24" s="1"/>
  <c r="W264" i="24" s="1"/>
  <c r="W191" i="24"/>
  <c r="W193" i="24" s="1"/>
  <c r="N33" i="22"/>
  <c r="N32" i="22"/>
  <c r="AI177" i="22"/>
  <c r="Q20" i="22"/>
  <c r="N43" i="22"/>
  <c r="N50" i="22" s="1"/>
  <c r="N37" i="22"/>
  <c r="N49" i="22" s="1"/>
  <c r="N54" i="22" s="1"/>
  <c r="N27" i="22"/>
  <c r="N213" i="22" s="1"/>
  <c r="N217" i="22" s="1"/>
  <c r="N219" i="22" s="1"/>
  <c r="N287" i="22" s="1"/>
  <c r="I13" i="30" s="1"/>
  <c r="AG191" i="22"/>
  <c r="O190" i="22" s="1"/>
  <c r="O255" i="22" s="1"/>
  <c r="AI179" i="22"/>
  <c r="AI180" i="22"/>
  <c r="AI183" i="22"/>
  <c r="AI127" i="22"/>
  <c r="AI175" i="22"/>
  <c r="AH190" i="22"/>
  <c r="AI124" i="22"/>
  <c r="AI126" i="22"/>
  <c r="AI182" i="22"/>
  <c r="AI176" i="22"/>
  <c r="AI123" i="22"/>
  <c r="AI178" i="22"/>
  <c r="AI125" i="22"/>
  <c r="AI181" i="22"/>
  <c r="AH134" i="22"/>
  <c r="O239" i="22"/>
  <c r="M226" i="22"/>
  <c r="P208" i="22"/>
  <c r="P210" i="22"/>
  <c r="P207" i="22"/>
  <c r="P209" i="22"/>
  <c r="O211" i="22"/>
  <c r="N225" i="22"/>
  <c r="N227" i="22" s="1"/>
  <c r="M225" i="22"/>
  <c r="M227" i="22" s="1"/>
  <c r="M228" i="22"/>
  <c r="N255" i="22"/>
  <c r="L229" i="22"/>
  <c r="L288" i="22" s="1"/>
  <c r="G25" i="30" s="1"/>
  <c r="L219" i="22"/>
  <c r="L287" i="22" s="1"/>
  <c r="G13" i="30" s="1"/>
  <c r="O139" i="22"/>
  <c r="N192" i="22"/>
  <c r="L54" i="22"/>
  <c r="L56" i="22" s="1"/>
  <c r="L77" i="22"/>
  <c r="L276" i="22" s="1"/>
  <c r="G20" i="30" s="1"/>
  <c r="P61" i="22"/>
  <c r="P270" i="22" s="1"/>
  <c r="K17" i="30" s="1"/>
  <c r="L51" i="22"/>
  <c r="O42" i="22"/>
  <c r="O37" i="22"/>
  <c r="O32" i="22"/>
  <c r="O38" i="22"/>
  <c r="O43" i="22"/>
  <c r="O33" i="22"/>
  <c r="K198" i="22"/>
  <c r="K285" i="22" s="1"/>
  <c r="M49" i="22"/>
  <c r="O40" i="22"/>
  <c r="O30" i="22"/>
  <c r="O35" i="22"/>
  <c r="O27" i="22"/>
  <c r="O213" i="22" s="1"/>
  <c r="O217" i="22" s="1"/>
  <c r="M44" i="22"/>
  <c r="M67" i="22"/>
  <c r="M272" i="22" s="1"/>
  <c r="H18" i="30" s="1"/>
  <c r="M50" i="22"/>
  <c r="N139" i="22"/>
  <c r="O41" i="22"/>
  <c r="O36" i="22"/>
  <c r="O31" i="22"/>
  <c r="N243" i="22"/>
  <c r="P126" i="22"/>
  <c r="Q126" i="22" s="1"/>
  <c r="P235" i="22"/>
  <c r="P162" i="22"/>
  <c r="Q162" i="22" s="1"/>
  <c r="P161" i="22"/>
  <c r="Q161" i="22" s="1"/>
  <c r="Q180" i="22"/>
  <c r="Q179" i="22"/>
  <c r="Q176" i="22"/>
  <c r="Q175" i="22"/>
  <c r="Q178" i="22"/>
  <c r="Q177" i="22"/>
  <c r="Q159" i="22"/>
  <c r="Q158" i="22"/>
  <c r="Q155" i="22"/>
  <c r="Q154" i="22"/>
  <c r="Q182" i="22"/>
  <c r="Q181" i="22"/>
  <c r="Q124" i="22"/>
  <c r="Q106" i="22"/>
  <c r="Q103" i="22"/>
  <c r="Q102" i="22"/>
  <c r="Q99" i="22"/>
  <c r="Q98" i="22"/>
  <c r="Q173" i="22"/>
  <c r="Q157" i="22"/>
  <c r="Q156" i="22"/>
  <c r="Q152" i="22"/>
  <c r="Q174" i="22"/>
  <c r="Q160" i="22"/>
  <c r="Q105" i="22"/>
  <c r="Q104" i="22"/>
  <c r="Q97" i="22"/>
  <c r="Q96" i="22"/>
  <c r="Q19" i="22"/>
  <c r="L8" i="30" s="1"/>
  <c r="Q16" i="22"/>
  <c r="AI128" i="22" s="1"/>
  <c r="Q14" i="22"/>
  <c r="R9" i="22"/>
  <c r="Q125" i="22"/>
  <c r="Q100" i="22"/>
  <c r="Q101" i="22"/>
  <c r="Q153" i="22"/>
  <c r="Q123" i="22"/>
  <c r="Q15" i="22"/>
  <c r="Q107" i="22" s="1"/>
  <c r="P113" i="22"/>
  <c r="O243" i="22"/>
  <c r="P127" i="22"/>
  <c r="P247" i="22"/>
  <c r="P251" i="22" s="1"/>
  <c r="P18" i="22"/>
  <c r="P183" i="22"/>
  <c r="Q183" i="22" s="1"/>
  <c r="T259" i="24" l="1"/>
  <c r="O126" i="30" s="1"/>
  <c r="O125" i="30"/>
  <c r="AI184" i="22"/>
  <c r="L9" i="30"/>
  <c r="S259" i="24"/>
  <c r="N126" i="30" s="1"/>
  <c r="N125" i="30"/>
  <c r="T177" i="24"/>
  <c r="T179" i="24" s="1"/>
  <c r="N67" i="22"/>
  <c r="N272" i="22" s="1"/>
  <c r="I18" i="30" s="1"/>
  <c r="S262" i="24"/>
  <c r="N128" i="30" s="1"/>
  <c r="V205" i="24"/>
  <c r="W203" i="24"/>
  <c r="U253" i="24"/>
  <c r="P124" i="30" s="1"/>
  <c r="U60" i="24"/>
  <c r="V58" i="24"/>
  <c r="V32" i="24"/>
  <c r="V35" i="24"/>
  <c r="V37" i="24" s="1"/>
  <c r="AJ177" i="22"/>
  <c r="R20" i="22"/>
  <c r="M9" i="30" s="1"/>
  <c r="N44" i="22"/>
  <c r="AJ181" i="22"/>
  <c r="AH191" i="22"/>
  <c r="P190" i="22" s="1"/>
  <c r="AJ178" i="22"/>
  <c r="AJ125" i="22"/>
  <c r="AJ124" i="22"/>
  <c r="AI134" i="22"/>
  <c r="AI190" i="22"/>
  <c r="AJ176" i="22"/>
  <c r="AJ182" i="22"/>
  <c r="AJ183" i="22"/>
  <c r="AJ185" i="22"/>
  <c r="AJ127" i="22"/>
  <c r="AJ184" i="22"/>
  <c r="AJ128" i="22"/>
  <c r="AJ175" i="22"/>
  <c r="AJ179" i="22"/>
  <c r="AJ126" i="22"/>
  <c r="AJ180" i="22"/>
  <c r="P239" i="22"/>
  <c r="N229" i="22"/>
  <c r="N288" i="22" s="1"/>
  <c r="I25" i="30" s="1"/>
  <c r="O219" i="22"/>
  <c r="O287" i="22" s="1"/>
  <c r="J13" i="30" s="1"/>
  <c r="O226" i="22"/>
  <c r="O228" i="22" s="1"/>
  <c r="P211" i="22"/>
  <c r="Q208" i="22"/>
  <c r="Q210" i="22"/>
  <c r="Q207" i="22"/>
  <c r="Q209" i="22"/>
  <c r="N194" i="22"/>
  <c r="N267" i="22" s="1"/>
  <c r="I12" i="30" s="1"/>
  <c r="N264" i="22"/>
  <c r="I11" i="30" s="1"/>
  <c r="O225" i="22"/>
  <c r="O227" i="22" s="1"/>
  <c r="M229" i="22"/>
  <c r="M288" i="22" s="1"/>
  <c r="H25" i="30" s="1"/>
  <c r="L79" i="22"/>
  <c r="L278" i="22" s="1"/>
  <c r="O264" i="22"/>
  <c r="J11" i="30" s="1"/>
  <c r="O50" i="22"/>
  <c r="N51" i="22"/>
  <c r="N72" i="22"/>
  <c r="N274" i="22" s="1"/>
  <c r="I19" i="30" s="1"/>
  <c r="M77" i="22"/>
  <c r="M55" i="22"/>
  <c r="O49" i="22"/>
  <c r="Q61" i="22"/>
  <c r="Q270" i="22" s="1"/>
  <c r="L17" i="30" s="1"/>
  <c r="N77" i="22"/>
  <c r="N55" i="22"/>
  <c r="N56" i="22" s="1"/>
  <c r="M51" i="22"/>
  <c r="M72" i="22"/>
  <c r="M274" i="22" s="1"/>
  <c r="H19" i="30" s="1"/>
  <c r="M54" i="22"/>
  <c r="O44" i="22"/>
  <c r="O67" i="22"/>
  <c r="O272" i="22" s="1"/>
  <c r="J18" i="30" s="1"/>
  <c r="P23" i="22"/>
  <c r="P24" i="22"/>
  <c r="P25" i="22"/>
  <c r="P26" i="22"/>
  <c r="P134" i="22"/>
  <c r="P139" i="22" s="1"/>
  <c r="Q127" i="22"/>
  <c r="R127" i="22" s="1"/>
  <c r="P169" i="22"/>
  <c r="R182" i="22"/>
  <c r="R181" i="22"/>
  <c r="R178" i="22"/>
  <c r="R177" i="22"/>
  <c r="R174" i="22"/>
  <c r="R162" i="22"/>
  <c r="R159" i="22"/>
  <c r="R158" i="22"/>
  <c r="R155" i="22"/>
  <c r="R154" i="22"/>
  <c r="R179" i="22"/>
  <c r="R176" i="22"/>
  <c r="R173" i="22"/>
  <c r="R157" i="22"/>
  <c r="R156" i="22"/>
  <c r="R152" i="22"/>
  <c r="R183" i="22"/>
  <c r="R180" i="22"/>
  <c r="R126" i="22"/>
  <c r="R125" i="22"/>
  <c r="R105" i="22"/>
  <c r="R104" i="22"/>
  <c r="R101" i="22"/>
  <c r="R100" i="22"/>
  <c r="R97" i="22"/>
  <c r="R96" i="22"/>
  <c r="R161" i="22"/>
  <c r="R160" i="22"/>
  <c r="R124" i="22"/>
  <c r="R107" i="22"/>
  <c r="R102" i="22"/>
  <c r="R99" i="22"/>
  <c r="R19" i="22"/>
  <c r="M8" i="30" s="1"/>
  <c r="R16" i="22"/>
  <c r="AJ129" i="22" s="1"/>
  <c r="R14" i="22"/>
  <c r="R175" i="22"/>
  <c r="R153" i="22"/>
  <c r="R106" i="22"/>
  <c r="R103" i="22"/>
  <c r="R15" i="22"/>
  <c r="R108" i="22" s="1"/>
  <c r="S9" i="22"/>
  <c r="R98" i="22"/>
  <c r="Q113" i="22"/>
  <c r="Q128" i="22"/>
  <c r="R128" i="22" s="1"/>
  <c r="O192" i="22"/>
  <c r="O194" i="22" s="1"/>
  <c r="O267" i="22" s="1"/>
  <c r="J12" i="30" s="1"/>
  <c r="Q247" i="22"/>
  <c r="Q251" i="22" s="1"/>
  <c r="Q18" i="22"/>
  <c r="Q184" i="22"/>
  <c r="Q235" i="22"/>
  <c r="Q163" i="22"/>
  <c r="R163" i="22" s="1"/>
  <c r="L282" i="22" l="1"/>
  <c r="G21" i="30"/>
  <c r="V253" i="24"/>
  <c r="Q124" i="30" s="1"/>
  <c r="V60" i="24"/>
  <c r="V265" i="24"/>
  <c r="W205" i="24"/>
  <c r="U255" i="24"/>
  <c r="U177" i="24"/>
  <c r="U179" i="24" s="1"/>
  <c r="T262" i="24"/>
  <c r="O128" i="30" s="1"/>
  <c r="AK177" i="22"/>
  <c r="S20" i="22"/>
  <c r="AI191" i="22"/>
  <c r="Q190" i="22" s="1"/>
  <c r="AK179" i="22"/>
  <c r="AK178" i="22"/>
  <c r="AK128" i="22"/>
  <c r="AJ190" i="22"/>
  <c r="AK176" i="22"/>
  <c r="AK184" i="22"/>
  <c r="AK127" i="22"/>
  <c r="AJ134" i="22"/>
  <c r="AK125" i="22"/>
  <c r="AK180" i="22"/>
  <c r="AK183" i="22"/>
  <c r="AK185" i="22"/>
  <c r="AK129" i="22"/>
  <c r="AK175" i="22"/>
  <c r="AK126" i="22"/>
  <c r="AK182" i="22"/>
  <c r="AK181" i="22"/>
  <c r="L196" i="22"/>
  <c r="L198" i="22" s="1"/>
  <c r="L285" i="22" s="1"/>
  <c r="Q239" i="22"/>
  <c r="Q211" i="22"/>
  <c r="R209" i="22"/>
  <c r="R208" i="22"/>
  <c r="R210" i="22"/>
  <c r="R207" i="22"/>
  <c r="O229" i="22"/>
  <c r="O288" i="22" s="1"/>
  <c r="J25" i="30" s="1"/>
  <c r="P255" i="22"/>
  <c r="N79" i="22"/>
  <c r="N278" i="22" s="1"/>
  <c r="N276" i="22"/>
  <c r="I20" i="30" s="1"/>
  <c r="M56" i="22"/>
  <c r="M79" i="22"/>
  <c r="M276" i="22"/>
  <c r="H20" i="30" s="1"/>
  <c r="R61" i="22"/>
  <c r="R270" i="22" s="1"/>
  <c r="M17" i="30" s="1"/>
  <c r="P41" i="22"/>
  <c r="P36" i="22"/>
  <c r="P31" i="22"/>
  <c r="P38" i="22"/>
  <c r="P43" i="22"/>
  <c r="P33" i="22"/>
  <c r="P37" i="22"/>
  <c r="P42" i="22"/>
  <c r="P32" i="22"/>
  <c r="O51" i="22"/>
  <c r="O72" i="22"/>
  <c r="O274" i="22" s="1"/>
  <c r="J19" i="30" s="1"/>
  <c r="O77" i="22"/>
  <c r="O276" i="22" s="1"/>
  <c r="J20" i="30" s="1"/>
  <c r="O55" i="22"/>
  <c r="O54" i="22"/>
  <c r="P40" i="22"/>
  <c r="P35" i="22"/>
  <c r="P27" i="22"/>
  <c r="P213" i="22" s="1"/>
  <c r="P30" i="22"/>
  <c r="P192" i="22"/>
  <c r="P194" i="22" s="1"/>
  <c r="P267" i="22" s="1"/>
  <c r="K12" i="30" s="1"/>
  <c r="Q23" i="22"/>
  <c r="Q26" i="22"/>
  <c r="Q24" i="22"/>
  <c r="Q25" i="22"/>
  <c r="P243" i="22"/>
  <c r="R184" i="22"/>
  <c r="S184" i="22" s="1"/>
  <c r="Q169" i="22"/>
  <c r="R235" i="22"/>
  <c r="R164" i="22"/>
  <c r="R169" i="22" s="1"/>
  <c r="R113" i="22"/>
  <c r="S182" i="22"/>
  <c r="S181" i="22"/>
  <c r="S178" i="22"/>
  <c r="S177" i="22"/>
  <c r="S174" i="22"/>
  <c r="S179" i="22"/>
  <c r="S176" i="22"/>
  <c r="S173" i="22"/>
  <c r="S161" i="22"/>
  <c r="S160" i="22"/>
  <c r="S157" i="22"/>
  <c r="S156" i="22"/>
  <c r="S153" i="22"/>
  <c r="S152" i="22"/>
  <c r="S183" i="22"/>
  <c r="S180" i="22"/>
  <c r="S126" i="22"/>
  <c r="S125" i="22"/>
  <c r="S108" i="22"/>
  <c r="S105" i="22"/>
  <c r="S104" i="22"/>
  <c r="S101" i="22"/>
  <c r="S100" i="22"/>
  <c r="S97" i="22"/>
  <c r="S96" i="22"/>
  <c r="S163" i="22"/>
  <c r="S158" i="22"/>
  <c r="S155" i="22"/>
  <c r="S175" i="22"/>
  <c r="S162" i="22"/>
  <c r="S159" i="22"/>
  <c r="S128" i="22"/>
  <c r="S106" i="22"/>
  <c r="S103" i="22"/>
  <c r="S98" i="22"/>
  <c r="S127" i="22"/>
  <c r="S107" i="22"/>
  <c r="S102" i="22"/>
  <c r="S15" i="22"/>
  <c r="S109" i="22" s="1"/>
  <c r="T9" i="22"/>
  <c r="S16" i="22"/>
  <c r="AK130" i="22" s="1"/>
  <c r="S154" i="22"/>
  <c r="S99" i="22"/>
  <c r="S19" i="22"/>
  <c r="N8" i="30" s="1"/>
  <c r="S14" i="22"/>
  <c r="R247" i="22"/>
  <c r="R251" i="22" s="1"/>
  <c r="R18" i="22"/>
  <c r="R185" i="22"/>
  <c r="S185" i="22" s="1"/>
  <c r="R129" i="22"/>
  <c r="S129" i="22" s="1"/>
  <c r="Q134" i="22"/>
  <c r="U259" i="24" l="1"/>
  <c r="P126" i="30" s="1"/>
  <c r="P125" i="30"/>
  <c r="W265" i="24"/>
  <c r="Q129" i="30"/>
  <c r="AK186" i="22"/>
  <c r="N9" i="30"/>
  <c r="N282" i="22"/>
  <c r="I21" i="30"/>
  <c r="U262" i="24"/>
  <c r="P128" i="30" s="1"/>
  <c r="V255" i="24"/>
  <c r="V177" i="24"/>
  <c r="V179" i="24" s="1"/>
  <c r="V262" i="24" s="1"/>
  <c r="Q255" i="22"/>
  <c r="Q192" i="22"/>
  <c r="AL128" i="22"/>
  <c r="T20" i="22"/>
  <c r="AL129" i="22"/>
  <c r="AL184" i="22"/>
  <c r="AJ191" i="22"/>
  <c r="R190" i="22" s="1"/>
  <c r="R192" i="22" s="1"/>
  <c r="AL185" i="22"/>
  <c r="AL183" i="22"/>
  <c r="AL176" i="22"/>
  <c r="AL181" i="22"/>
  <c r="AL180" i="22"/>
  <c r="AL186" i="22"/>
  <c r="AL130" i="22"/>
  <c r="AL175" i="22"/>
  <c r="AL182" i="22"/>
  <c r="AK134" i="22"/>
  <c r="AL178" i="22"/>
  <c r="AL126" i="22"/>
  <c r="AL179" i="22"/>
  <c r="AK190" i="22"/>
  <c r="AL127" i="22"/>
  <c r="AL177" i="22"/>
  <c r="R239" i="22"/>
  <c r="P226" i="22"/>
  <c r="P228" i="22" s="1"/>
  <c r="R211" i="22"/>
  <c r="S207" i="22"/>
  <c r="S209" i="22"/>
  <c r="S208" i="22"/>
  <c r="S210" i="22"/>
  <c r="N196" i="22"/>
  <c r="S164" i="22"/>
  <c r="P264" i="22"/>
  <c r="K11" i="30" s="1"/>
  <c r="P225" i="22"/>
  <c r="P227" i="22" s="1"/>
  <c r="P217" i="22"/>
  <c r="S61" i="22"/>
  <c r="S270" i="22" s="1"/>
  <c r="N17" i="30" s="1"/>
  <c r="P50" i="22"/>
  <c r="P55" i="22" s="1"/>
  <c r="P44" i="22"/>
  <c r="P67" i="22"/>
  <c r="P272" i="22" s="1"/>
  <c r="K18" i="30" s="1"/>
  <c r="Q40" i="22"/>
  <c r="Q35" i="22"/>
  <c r="Q27" i="22"/>
  <c r="Q213" i="22" s="1"/>
  <c r="Q217" i="22" s="1"/>
  <c r="Q219" i="22" s="1"/>
  <c r="Q287" i="22" s="1"/>
  <c r="L13" i="30" s="1"/>
  <c r="Q30" i="22"/>
  <c r="Q139" i="22"/>
  <c r="Q36" i="22"/>
  <c r="Q31" i="22"/>
  <c r="Q41" i="22"/>
  <c r="Q43" i="22"/>
  <c r="Q38" i="22"/>
  <c r="Q33" i="22"/>
  <c r="Q37" i="22"/>
  <c r="Q42" i="22"/>
  <c r="Q32" i="22"/>
  <c r="P49" i="22"/>
  <c r="P72" i="22" s="1"/>
  <c r="P274" i="22" s="1"/>
  <c r="K19" i="30" s="1"/>
  <c r="O56" i="22"/>
  <c r="O79" i="22"/>
  <c r="O278" i="22" s="1"/>
  <c r="M278" i="22"/>
  <c r="M196" i="22"/>
  <c r="M198" i="22" s="1"/>
  <c r="M285" i="22" s="1"/>
  <c r="R24" i="22"/>
  <c r="R25" i="22"/>
  <c r="R23" i="22"/>
  <c r="R26" i="22"/>
  <c r="Q243" i="22"/>
  <c r="S113" i="22"/>
  <c r="S235" i="22"/>
  <c r="S165" i="22"/>
  <c r="S130" i="22"/>
  <c r="S134" i="22" s="1"/>
  <c r="R134" i="22"/>
  <c r="R139" i="22" s="1"/>
  <c r="S247" i="22"/>
  <c r="S251" i="22" s="1"/>
  <c r="S18" i="22"/>
  <c r="S186" i="22"/>
  <c r="R243" i="22"/>
  <c r="T184" i="22"/>
  <c r="T183" i="22"/>
  <c r="T180" i="22"/>
  <c r="T179" i="22"/>
  <c r="T176" i="22"/>
  <c r="T175" i="22"/>
  <c r="T173" i="22"/>
  <c r="T164" i="22"/>
  <c r="T161" i="22"/>
  <c r="T160" i="22"/>
  <c r="T157" i="22"/>
  <c r="T156" i="22"/>
  <c r="T153" i="22"/>
  <c r="T182" i="22"/>
  <c r="T181" i="22"/>
  <c r="T174" i="22"/>
  <c r="T163" i="22"/>
  <c r="T158" i="22"/>
  <c r="T155" i="22"/>
  <c r="T177" i="22"/>
  <c r="T128" i="22"/>
  <c r="T127" i="22"/>
  <c r="T107" i="22"/>
  <c r="T106" i="22"/>
  <c r="T103" i="22"/>
  <c r="T102" i="22"/>
  <c r="T99" i="22"/>
  <c r="T98" i="22"/>
  <c r="T162" i="22"/>
  <c r="T159" i="22"/>
  <c r="T129" i="22"/>
  <c r="T105" i="22"/>
  <c r="T104" i="22"/>
  <c r="T97" i="22"/>
  <c r="T96" i="22"/>
  <c r="T15" i="22"/>
  <c r="T110" i="22" s="1"/>
  <c r="T185" i="22"/>
  <c r="T154" i="22"/>
  <c r="T126" i="22"/>
  <c r="T109" i="22"/>
  <c r="T100" i="22"/>
  <c r="U9" i="22"/>
  <c r="T108" i="22"/>
  <c r="T101" i="22"/>
  <c r="T19" i="22"/>
  <c r="O8" i="30" s="1"/>
  <c r="T14" i="22"/>
  <c r="T178" i="22"/>
  <c r="T152" i="22"/>
  <c r="T16" i="22"/>
  <c r="AL131" i="22" s="1"/>
  <c r="Q194" i="22" l="1"/>
  <c r="Q267" i="22" s="1"/>
  <c r="L12" i="30" s="1"/>
  <c r="AL187" i="22"/>
  <c r="O9" i="30"/>
  <c r="M282" i="22"/>
  <c r="H21" i="30"/>
  <c r="O282" i="22"/>
  <c r="J21" i="30"/>
  <c r="W262" i="24"/>
  <c r="Q128" i="30"/>
  <c r="V259" i="24"/>
  <c r="Q126" i="30" s="1"/>
  <c r="Q125" i="30"/>
  <c r="Q264" i="22"/>
  <c r="L11" i="30" s="1"/>
  <c r="AM180" i="22"/>
  <c r="AM128" i="22"/>
  <c r="U20" i="22"/>
  <c r="P9" i="30" s="1"/>
  <c r="AM178" i="22"/>
  <c r="AM182" i="22"/>
  <c r="AM176" i="22"/>
  <c r="AM181" i="22"/>
  <c r="AM177" i="22"/>
  <c r="AL190" i="22"/>
  <c r="AM183" i="22"/>
  <c r="AM127" i="22"/>
  <c r="AM130" i="22"/>
  <c r="AK191" i="22"/>
  <c r="S190" i="22" s="1"/>
  <c r="AM185" i="22"/>
  <c r="AM187" i="22"/>
  <c r="AM186" i="22"/>
  <c r="AM131" i="22"/>
  <c r="AM175" i="22"/>
  <c r="AM179" i="22"/>
  <c r="AM184" i="22"/>
  <c r="AL134" i="22"/>
  <c r="AM129" i="22"/>
  <c r="S239" i="22"/>
  <c r="Q226" i="22"/>
  <c r="Q228" i="22" s="1"/>
  <c r="S169" i="22"/>
  <c r="T207" i="22"/>
  <c r="T209" i="22"/>
  <c r="T208" i="22"/>
  <c r="T210" i="22"/>
  <c r="S211" i="22"/>
  <c r="P229" i="22"/>
  <c r="P288" i="22" s="1"/>
  <c r="K25" i="30" s="1"/>
  <c r="Q225" i="22"/>
  <c r="Q227" i="22" s="1"/>
  <c r="P219" i="22"/>
  <c r="P287" i="22" s="1"/>
  <c r="K13" i="30" s="1"/>
  <c r="P54" i="22"/>
  <c r="P56" i="22" s="1"/>
  <c r="P77" i="22"/>
  <c r="P276" i="22" s="1"/>
  <c r="K20" i="30" s="1"/>
  <c r="O196" i="22"/>
  <c r="Q50" i="22"/>
  <c r="Q77" i="22" s="1"/>
  <c r="Q276" i="22" s="1"/>
  <c r="L20" i="30" s="1"/>
  <c r="N198" i="22"/>
  <c r="N285" i="22" s="1"/>
  <c r="R42" i="22"/>
  <c r="R37" i="22"/>
  <c r="R32" i="22"/>
  <c r="Q44" i="22"/>
  <c r="Q67" i="22"/>
  <c r="Q272" i="22" s="1"/>
  <c r="L18" i="30" s="1"/>
  <c r="R43" i="22"/>
  <c r="R38" i="22"/>
  <c r="R33" i="22"/>
  <c r="T61" i="22"/>
  <c r="T270" i="22" s="1"/>
  <c r="O17" i="30" s="1"/>
  <c r="T131" i="22"/>
  <c r="U131" i="22" s="1"/>
  <c r="R36" i="22"/>
  <c r="R31" i="22"/>
  <c r="R41" i="22"/>
  <c r="S139" i="22"/>
  <c r="R35" i="22"/>
  <c r="R30" i="22"/>
  <c r="R27" i="22"/>
  <c r="R213" i="22" s="1"/>
  <c r="R217" i="22" s="1"/>
  <c r="R219" i="22" s="1"/>
  <c r="R287" i="22" s="1"/>
  <c r="M13" i="30" s="1"/>
  <c r="R40" i="22"/>
  <c r="P51" i="22"/>
  <c r="Q49" i="22"/>
  <c r="Q54" i="22" s="1"/>
  <c r="S25" i="22"/>
  <c r="S24" i="22"/>
  <c r="S26" i="22"/>
  <c r="S23" i="22"/>
  <c r="T186" i="22"/>
  <c r="U186" i="22" s="1"/>
  <c r="R255" i="22"/>
  <c r="R264" i="22" s="1"/>
  <c r="M11" i="30" s="1"/>
  <c r="R194" i="22"/>
  <c r="R267" i="22" s="1"/>
  <c r="M12" i="30" s="1"/>
  <c r="T130" i="22"/>
  <c r="U130" i="22" s="1"/>
  <c r="T235" i="22"/>
  <c r="T166" i="22"/>
  <c r="U166" i="22" s="1"/>
  <c r="U184" i="22"/>
  <c r="U183" i="22"/>
  <c r="U180" i="22"/>
  <c r="U179" i="22"/>
  <c r="U176" i="22"/>
  <c r="U175" i="22"/>
  <c r="U182" i="22"/>
  <c r="U181" i="22"/>
  <c r="U174" i="22"/>
  <c r="U163" i="22"/>
  <c r="U162" i="22"/>
  <c r="U159" i="22"/>
  <c r="U158" i="22"/>
  <c r="U155" i="22"/>
  <c r="U154" i="22"/>
  <c r="U177" i="22"/>
  <c r="U128" i="22"/>
  <c r="U127" i="22"/>
  <c r="U110" i="22"/>
  <c r="U107" i="22"/>
  <c r="U106" i="22"/>
  <c r="U103" i="22"/>
  <c r="U102" i="22"/>
  <c r="U99" i="22"/>
  <c r="U98" i="22"/>
  <c r="U161" i="22"/>
  <c r="U160" i="22"/>
  <c r="U153" i="22"/>
  <c r="U185" i="22"/>
  <c r="U173" i="22"/>
  <c r="U156" i="22"/>
  <c r="U109" i="22"/>
  <c r="U108" i="22"/>
  <c r="U101" i="22"/>
  <c r="U100" i="22"/>
  <c r="U178" i="22"/>
  <c r="U152" i="22"/>
  <c r="U15" i="22"/>
  <c r="U111" i="22" s="1"/>
  <c r="V9" i="22"/>
  <c r="U97" i="22"/>
  <c r="U96" i="22"/>
  <c r="U104" i="22"/>
  <c r="U164" i="22"/>
  <c r="U19" i="22"/>
  <c r="P8" i="30" s="1"/>
  <c r="U16" i="22"/>
  <c r="AM132" i="22" s="1"/>
  <c r="U14" i="22"/>
  <c r="U157" i="22"/>
  <c r="U129" i="22"/>
  <c r="U105" i="22"/>
  <c r="T113" i="22"/>
  <c r="T165" i="22"/>
  <c r="U165" i="22" s="1"/>
  <c r="S255" i="22"/>
  <c r="T247" i="22"/>
  <c r="T251" i="22" s="1"/>
  <c r="T18" i="22"/>
  <c r="T187" i="22"/>
  <c r="U187" i="22" s="1"/>
  <c r="AM188" i="22" l="1"/>
  <c r="AN178" i="22"/>
  <c r="V20" i="22"/>
  <c r="Q9" i="30" s="1"/>
  <c r="AN129" i="22"/>
  <c r="S192" i="22"/>
  <c r="S194" i="22" s="1"/>
  <c r="S267" i="22" s="1"/>
  <c r="N12" i="30" s="1"/>
  <c r="AN186" i="22"/>
  <c r="AL191" i="22"/>
  <c r="T190" i="22" s="1"/>
  <c r="AN176" i="22"/>
  <c r="AN187" i="22"/>
  <c r="AN177" i="22"/>
  <c r="AN185" i="22"/>
  <c r="AN182" i="22"/>
  <c r="AN184" i="22"/>
  <c r="AN181" i="22"/>
  <c r="AN179" i="22"/>
  <c r="AN130" i="22"/>
  <c r="AN180" i="22"/>
  <c r="AM190" i="22"/>
  <c r="AM134" i="22"/>
  <c r="V179" i="22"/>
  <c r="V187" i="22"/>
  <c r="V180" i="22"/>
  <c r="V173" i="22"/>
  <c r="V181" i="22"/>
  <c r="AN188" i="22"/>
  <c r="V174" i="22"/>
  <c r="V182" i="22"/>
  <c r="AN132" i="22"/>
  <c r="V175" i="22"/>
  <c r="V183" i="22"/>
  <c r="V176" i="22"/>
  <c r="V184" i="22"/>
  <c r="V177" i="22"/>
  <c r="V185" i="22"/>
  <c r="V178" i="22"/>
  <c r="V186" i="22"/>
  <c r="AN175" i="22"/>
  <c r="AN131" i="22"/>
  <c r="AN183" i="22"/>
  <c r="AN128" i="22"/>
  <c r="S243" i="22"/>
  <c r="S264" i="22" s="1"/>
  <c r="N11" i="30" s="1"/>
  <c r="T239" i="22"/>
  <c r="R226" i="22"/>
  <c r="R228" i="22" s="1"/>
  <c r="U208" i="22"/>
  <c r="U210" i="22"/>
  <c r="U207" i="22"/>
  <c r="U209" i="22"/>
  <c r="T211" i="22"/>
  <c r="Q229" i="22"/>
  <c r="Q288" i="22" s="1"/>
  <c r="L25" i="30" s="1"/>
  <c r="R225" i="22"/>
  <c r="R227" i="22" s="1"/>
  <c r="P79" i="22"/>
  <c r="P196" i="22" s="1"/>
  <c r="O198" i="22"/>
  <c r="O285" i="22" s="1"/>
  <c r="U61" i="22"/>
  <c r="U270" i="22" s="1"/>
  <c r="P17" i="30" s="1"/>
  <c r="Q55" i="22"/>
  <c r="Q56" i="22" s="1"/>
  <c r="R44" i="22"/>
  <c r="R67" i="22"/>
  <c r="R272" i="22" s="1"/>
  <c r="M18" i="30" s="1"/>
  <c r="S35" i="22"/>
  <c r="S30" i="22"/>
  <c r="S40" i="22"/>
  <c r="S27" i="22"/>
  <c r="S213" i="22" s="1"/>
  <c r="S217" i="22" s="1"/>
  <c r="S219" i="22" s="1"/>
  <c r="S287" i="22" s="1"/>
  <c r="N13" i="30" s="1"/>
  <c r="Q51" i="22"/>
  <c r="Q72" i="22"/>
  <c r="R49" i="22"/>
  <c r="R54" i="22" s="1"/>
  <c r="S41" i="22"/>
  <c r="S36" i="22"/>
  <c r="S31" i="22"/>
  <c r="S42" i="22"/>
  <c r="S37" i="22"/>
  <c r="S32" i="22"/>
  <c r="S43" i="22"/>
  <c r="S33" i="22"/>
  <c r="S38" i="22"/>
  <c r="R50" i="22"/>
  <c r="T26" i="22"/>
  <c r="T25" i="22"/>
  <c r="T23" i="22"/>
  <c r="T24" i="22"/>
  <c r="T169" i="22"/>
  <c r="T243" i="22" s="1"/>
  <c r="T134" i="22"/>
  <c r="U132" i="22"/>
  <c r="U134" i="22" s="1"/>
  <c r="U113" i="22"/>
  <c r="V166" i="22"/>
  <c r="V163" i="22"/>
  <c r="V162" i="22"/>
  <c r="V159" i="22"/>
  <c r="V158" i="22"/>
  <c r="V155" i="22"/>
  <c r="V154" i="22"/>
  <c r="V161" i="22"/>
  <c r="V160" i="22"/>
  <c r="V153" i="22"/>
  <c r="V152" i="22"/>
  <c r="V130" i="22"/>
  <c r="V129" i="22"/>
  <c r="V109" i="22"/>
  <c r="V108" i="22"/>
  <c r="V105" i="22"/>
  <c r="V104" i="22"/>
  <c r="V101" i="22"/>
  <c r="V100" i="22"/>
  <c r="V97" i="22"/>
  <c r="V96" i="22"/>
  <c r="V165" i="22"/>
  <c r="V156" i="22"/>
  <c r="V131" i="22"/>
  <c r="V128" i="22"/>
  <c r="V111" i="22"/>
  <c r="V106" i="22"/>
  <c r="V103" i="22"/>
  <c r="V98" i="22"/>
  <c r="V19" i="22"/>
  <c r="Q8" i="30" s="1"/>
  <c r="V16" i="22"/>
  <c r="AN133" i="22" s="1"/>
  <c r="V14" i="22"/>
  <c r="V164" i="22"/>
  <c r="V107" i="22"/>
  <c r="V102" i="22"/>
  <c r="V15" i="22"/>
  <c r="V112" i="22" s="1"/>
  <c r="V157" i="22"/>
  <c r="V110" i="22"/>
  <c r="V99" i="22"/>
  <c r="U235" i="22"/>
  <c r="U167" i="22"/>
  <c r="U169" i="22" s="1"/>
  <c r="U247" i="22"/>
  <c r="U251" i="22" s="1"/>
  <c r="U18" i="22"/>
  <c r="U188" i="22"/>
  <c r="V188" i="22" s="1"/>
  <c r="AN189" i="22" l="1"/>
  <c r="AN190" i="22" s="1"/>
  <c r="V189" i="22"/>
  <c r="AN134" i="22"/>
  <c r="AM191" i="22"/>
  <c r="U190" i="22" s="1"/>
  <c r="U192" i="22" s="1"/>
  <c r="U239" i="22"/>
  <c r="S226" i="22"/>
  <c r="S228" i="22" s="1"/>
  <c r="V208" i="22"/>
  <c r="V210" i="22"/>
  <c r="W210" i="22" s="1"/>
  <c r="V207" i="22"/>
  <c r="V209" i="22"/>
  <c r="W209" i="22" s="1"/>
  <c r="U211" i="22"/>
  <c r="R229" i="22"/>
  <c r="R288" i="22" s="1"/>
  <c r="M25" i="30" s="1"/>
  <c r="V132" i="22"/>
  <c r="S225" i="22"/>
  <c r="S227" i="22" s="1"/>
  <c r="T255" i="22"/>
  <c r="T264" i="22" s="1"/>
  <c r="O11" i="30" s="1"/>
  <c r="P278" i="22"/>
  <c r="P198" i="22"/>
  <c r="P285" i="22" s="1"/>
  <c r="T192" i="22"/>
  <c r="T40" i="22"/>
  <c r="T35" i="22"/>
  <c r="T27" i="22"/>
  <c r="T213" i="22" s="1"/>
  <c r="T217" i="22" s="1"/>
  <c r="T219" i="22" s="1"/>
  <c r="T287" i="22" s="1"/>
  <c r="O13" i="30" s="1"/>
  <c r="T30" i="22"/>
  <c r="S44" i="22"/>
  <c r="S67" i="22"/>
  <c r="S272" i="22" s="1"/>
  <c r="N18" i="30" s="1"/>
  <c r="T42" i="22"/>
  <c r="T32" i="22"/>
  <c r="T37" i="22"/>
  <c r="S49" i="22"/>
  <c r="V61" i="22"/>
  <c r="V270" i="22" s="1"/>
  <c r="Q17" i="30" s="1"/>
  <c r="T43" i="22"/>
  <c r="T33" i="22"/>
  <c r="T38" i="22"/>
  <c r="R51" i="22"/>
  <c r="R72" i="22"/>
  <c r="R274" i="22" s="1"/>
  <c r="M19" i="30" s="1"/>
  <c r="U139" i="22"/>
  <c r="T41" i="22"/>
  <c r="T36" i="22"/>
  <c r="T31" i="22"/>
  <c r="R77" i="22"/>
  <c r="R55" i="22"/>
  <c r="R56" i="22" s="1"/>
  <c r="T139" i="22"/>
  <c r="Q274" i="22"/>
  <c r="L19" i="30" s="1"/>
  <c r="Q79" i="22"/>
  <c r="Q196" i="22" s="1"/>
  <c r="S50" i="22"/>
  <c r="U23" i="22"/>
  <c r="U26" i="22"/>
  <c r="U24" i="22"/>
  <c r="U25" i="22"/>
  <c r="V247" i="22"/>
  <c r="W247" i="22" s="1"/>
  <c r="V18" i="22"/>
  <c r="V235" i="22"/>
  <c r="W235" i="22" s="1"/>
  <c r="V168" i="22"/>
  <c r="U243" i="22"/>
  <c r="V113" i="22"/>
  <c r="V133" i="22"/>
  <c r="V167" i="22"/>
  <c r="P282" i="22" l="1"/>
  <c r="K21" i="30"/>
  <c r="U255" i="22"/>
  <c r="AN191" i="22"/>
  <c r="V190" i="22" s="1"/>
  <c r="V251" i="22"/>
  <c r="V134" i="22"/>
  <c r="V139" i="22" s="1"/>
  <c r="T226" i="22"/>
  <c r="T228" i="22" s="1"/>
  <c r="V211" i="22"/>
  <c r="W211" i="22" s="1"/>
  <c r="W207" i="22"/>
  <c r="S229" i="22"/>
  <c r="S288" i="22" s="1"/>
  <c r="N25" i="30" s="1"/>
  <c r="T225" i="22"/>
  <c r="T227" i="22" s="1"/>
  <c r="T194" i="22"/>
  <c r="T267" i="22" s="1"/>
  <c r="O12" i="30" s="1"/>
  <c r="Q198" i="22"/>
  <c r="Q285" i="22" s="1"/>
  <c r="R79" i="22"/>
  <c r="R278" i="22" s="1"/>
  <c r="U264" i="22"/>
  <c r="P11" i="30" s="1"/>
  <c r="V239" i="22"/>
  <c r="T50" i="22"/>
  <c r="T77" i="22" s="1"/>
  <c r="R276" i="22"/>
  <c r="M20" i="30" s="1"/>
  <c r="Q278" i="22"/>
  <c r="S51" i="22"/>
  <c r="S72" i="22"/>
  <c r="S274" i="22" s="1"/>
  <c r="N19" i="30" s="1"/>
  <c r="U41" i="22"/>
  <c r="U31" i="22"/>
  <c r="U36" i="22"/>
  <c r="U43" i="22"/>
  <c r="U38" i="22"/>
  <c r="U33" i="22"/>
  <c r="S77" i="22"/>
  <c r="S55" i="22"/>
  <c r="U42" i="22"/>
  <c r="U32" i="22"/>
  <c r="U37" i="22"/>
  <c r="T44" i="22"/>
  <c r="T67" i="22"/>
  <c r="T272" i="22" s="1"/>
  <c r="O18" i="30" s="1"/>
  <c r="S54" i="22"/>
  <c r="U40" i="22"/>
  <c r="U35" i="22"/>
  <c r="U30" i="22"/>
  <c r="U27" i="22"/>
  <c r="U213" i="22" s="1"/>
  <c r="U217" i="22" s="1"/>
  <c r="U219" i="22" s="1"/>
  <c r="U287" i="22" s="1"/>
  <c r="P13" i="30" s="1"/>
  <c r="T49" i="22"/>
  <c r="T72" i="22" s="1"/>
  <c r="T274" i="22" s="1"/>
  <c r="O19" i="30" s="1"/>
  <c r="V24" i="22"/>
  <c r="W208" i="22" s="1"/>
  <c r="V23" i="22"/>
  <c r="V25" i="22"/>
  <c r="V26" i="22"/>
  <c r="V169" i="22"/>
  <c r="V243" i="22" s="1"/>
  <c r="U194" i="22"/>
  <c r="U267" i="22" s="1"/>
  <c r="P12" i="30" s="1"/>
  <c r="R282" i="22" l="1"/>
  <c r="M21" i="30"/>
  <c r="Q282" i="22"/>
  <c r="L21" i="30"/>
  <c r="U226" i="22"/>
  <c r="U228" i="22" s="1"/>
  <c r="T229" i="22"/>
  <c r="T288" i="22" s="1"/>
  <c r="O25" i="30" s="1"/>
  <c r="U225" i="22"/>
  <c r="U227" i="22" s="1"/>
  <c r="R196" i="22"/>
  <c r="R198" i="22" s="1"/>
  <c r="R285" i="22" s="1"/>
  <c r="T55" i="22"/>
  <c r="T54" i="22"/>
  <c r="S56" i="22"/>
  <c r="V41" i="22"/>
  <c r="V31" i="22"/>
  <c r="V36" i="22"/>
  <c r="U49" i="22"/>
  <c r="U54" i="22" s="1"/>
  <c r="T79" i="22"/>
  <c r="V42" i="22"/>
  <c r="V37" i="22"/>
  <c r="V32" i="22"/>
  <c r="V40" i="22"/>
  <c r="V30" i="22"/>
  <c r="V27" i="22"/>
  <c r="V213" i="22" s="1"/>
  <c r="W213" i="22" s="1"/>
  <c r="V35" i="22"/>
  <c r="U44" i="22"/>
  <c r="U67" i="22"/>
  <c r="U272" i="22" s="1"/>
  <c r="P18" i="30" s="1"/>
  <c r="V43" i="22"/>
  <c r="V38" i="22"/>
  <c r="V33" i="22"/>
  <c r="U50" i="22"/>
  <c r="T51" i="22"/>
  <c r="S79" i="22"/>
  <c r="S276" i="22"/>
  <c r="N20" i="30" s="1"/>
  <c r="V192" i="22"/>
  <c r="V194" i="22" s="1"/>
  <c r="V267" i="22" s="1"/>
  <c r="Q12" i="30" s="1"/>
  <c r="V255" i="22"/>
  <c r="V264" i="22" s="1"/>
  <c r="T276" i="22"/>
  <c r="O20" i="30" s="1"/>
  <c r="W264" i="22" l="1"/>
  <c r="Q11" i="30"/>
  <c r="V226" i="22"/>
  <c r="V228" i="22" s="1"/>
  <c r="W228" i="22" s="1"/>
  <c r="U229" i="22"/>
  <c r="U288" i="22" s="1"/>
  <c r="P25" i="30" s="1"/>
  <c r="V225" i="22"/>
  <c r="V227" i="22" s="1"/>
  <c r="W227" i="22" s="1"/>
  <c r="V217" i="22"/>
  <c r="T56" i="22"/>
  <c r="V49" i="22"/>
  <c r="V72" i="22" s="1"/>
  <c r="V274" i="22" s="1"/>
  <c r="Q19" i="30" s="1"/>
  <c r="U77" i="22"/>
  <c r="U55" i="22"/>
  <c r="U56" i="22" s="1"/>
  <c r="V44" i="22"/>
  <c r="V67" i="22"/>
  <c r="V272" i="22" s="1"/>
  <c r="Q18" i="30" s="1"/>
  <c r="U51" i="22"/>
  <c r="U72" i="22"/>
  <c r="U274" i="22" s="1"/>
  <c r="P19" i="30" s="1"/>
  <c r="S196" i="22"/>
  <c r="S198" i="22" s="1"/>
  <c r="S285" i="22" s="1"/>
  <c r="S278" i="22"/>
  <c r="V50" i="22"/>
  <c r="T278" i="22"/>
  <c r="T196" i="22"/>
  <c r="S282" i="22" l="1"/>
  <c r="N21" i="30"/>
  <c r="T282" i="22"/>
  <c r="O21" i="30"/>
  <c r="V229" i="22"/>
  <c r="W229" i="22" s="1"/>
  <c r="V219" i="22"/>
  <c r="W217" i="22"/>
  <c r="V54" i="22"/>
  <c r="V51" i="22"/>
  <c r="T198" i="22"/>
  <c r="T285" i="22" s="1"/>
  <c r="V77" i="22"/>
  <c r="V79" i="22" s="1"/>
  <c r="V55" i="22"/>
  <c r="U79" i="22"/>
  <c r="U276" i="22"/>
  <c r="P20" i="30" s="1"/>
  <c r="V288" i="22" l="1"/>
  <c r="W219" i="22"/>
  <c r="V287" i="22"/>
  <c r="V56" i="22"/>
  <c r="V276" i="22"/>
  <c r="Q20" i="30" s="1"/>
  <c r="U278" i="22"/>
  <c r="U196" i="22"/>
  <c r="U198" i="22" s="1"/>
  <c r="U285" i="22" s="1"/>
  <c r="V278" i="22"/>
  <c r="Q21" i="30" s="1"/>
  <c r="V196" i="22"/>
  <c r="U282" i="22" l="1"/>
  <c r="P21" i="30"/>
  <c r="W287" i="22"/>
  <c r="Q13" i="30"/>
  <c r="W288" i="22"/>
  <c r="Q25" i="30"/>
  <c r="V198" i="22"/>
  <c r="V285" i="22" s="1"/>
  <c r="W285" i="22" s="1"/>
  <c r="V282" i="22"/>
  <c r="R125" i="21" l="1"/>
  <c r="S125" i="21" s="1"/>
  <c r="T125" i="21" s="1"/>
  <c r="U125" i="21" s="1"/>
  <c r="V125" i="21" s="1"/>
  <c r="R124" i="21"/>
  <c r="S124" i="21" s="1"/>
  <c r="T124" i="21" s="1"/>
  <c r="U124" i="21" s="1"/>
  <c r="V124" i="21" s="1"/>
  <c r="V65" i="21"/>
  <c r="V69" i="21" s="1"/>
  <c r="V73" i="21" s="1"/>
  <c r="U65" i="21"/>
  <c r="T65" i="21"/>
  <c r="S65" i="21"/>
  <c r="S127" i="21" s="1"/>
  <c r="S129" i="21" s="1"/>
  <c r="R65" i="21"/>
  <c r="Q65" i="21"/>
  <c r="Q127" i="21" s="1"/>
  <c r="Q129" i="21" s="1"/>
  <c r="P65" i="21"/>
  <c r="P127" i="21" s="1"/>
  <c r="P129" i="21" s="1"/>
  <c r="O65" i="21"/>
  <c r="O127" i="21" s="1"/>
  <c r="O129" i="21" s="1"/>
  <c r="N65" i="21"/>
  <c r="N127" i="21" s="1"/>
  <c r="N129" i="21" s="1"/>
  <c r="M65" i="21"/>
  <c r="M127" i="21" s="1"/>
  <c r="M129" i="21" s="1"/>
  <c r="L65" i="21"/>
  <c r="L127" i="21" s="1"/>
  <c r="L129" i="21" s="1"/>
  <c r="K65" i="21"/>
  <c r="K127" i="21" s="1"/>
  <c r="K129" i="21" s="1"/>
  <c r="J65" i="21"/>
  <c r="J127" i="21" s="1"/>
  <c r="J129" i="21" s="1"/>
  <c r="I65" i="21"/>
  <c r="I127" i="21" s="1"/>
  <c r="I129" i="21" s="1"/>
  <c r="H65" i="21"/>
  <c r="H127" i="21" s="1"/>
  <c r="H129" i="21" s="1"/>
  <c r="G65" i="21"/>
  <c r="G127" i="21" s="1"/>
  <c r="G129" i="21" s="1"/>
  <c r="F65" i="21"/>
  <c r="F69" i="21" s="1"/>
  <c r="F73" i="21" s="1"/>
  <c r="V64" i="21"/>
  <c r="U64" i="21"/>
  <c r="T64" i="21"/>
  <c r="S64" i="21"/>
  <c r="S126" i="21" s="1"/>
  <c r="S128" i="21" s="1"/>
  <c r="R64" i="21"/>
  <c r="R126" i="21" s="1"/>
  <c r="R128" i="21" s="1"/>
  <c r="Q64" i="21"/>
  <c r="Q126" i="21" s="1"/>
  <c r="Q128" i="21" s="1"/>
  <c r="P64" i="21"/>
  <c r="O64" i="21"/>
  <c r="O126" i="21" s="1"/>
  <c r="O128" i="21" s="1"/>
  <c r="N64" i="21"/>
  <c r="N126" i="21" s="1"/>
  <c r="N128" i="21" s="1"/>
  <c r="M64" i="21"/>
  <c r="M126" i="21" s="1"/>
  <c r="M128" i="21" s="1"/>
  <c r="L64" i="21"/>
  <c r="K64" i="21"/>
  <c r="K126" i="21" s="1"/>
  <c r="K128" i="21" s="1"/>
  <c r="J64" i="21"/>
  <c r="J126" i="21" s="1"/>
  <c r="J128" i="21" s="1"/>
  <c r="I64" i="21"/>
  <c r="I126" i="21" s="1"/>
  <c r="I128" i="21" s="1"/>
  <c r="H64" i="21"/>
  <c r="G64" i="21"/>
  <c r="G126" i="21" s="1"/>
  <c r="G128" i="21" s="1"/>
  <c r="F64" i="21"/>
  <c r="F126" i="21" s="1"/>
  <c r="F128" i="21" s="1"/>
  <c r="R45" i="21"/>
  <c r="S45" i="21" s="1"/>
  <c r="R44" i="21"/>
  <c r="S44" i="21" s="1"/>
  <c r="T44" i="21" s="1"/>
  <c r="U44" i="21" s="1"/>
  <c r="V44" i="21" s="1"/>
  <c r="F20" i="21"/>
  <c r="F19" i="21"/>
  <c r="F18" i="21"/>
  <c r="F23" i="21" s="1"/>
  <c r="F16" i="21"/>
  <c r="F15" i="21"/>
  <c r="F14" i="21"/>
  <c r="G9" i="21"/>
  <c r="G15" i="21" l="1"/>
  <c r="U127" i="21"/>
  <c r="U129" i="21" s="1"/>
  <c r="T127" i="21"/>
  <c r="T129" i="21" s="1"/>
  <c r="R127" i="21"/>
  <c r="R129" i="21" s="1"/>
  <c r="U126" i="21"/>
  <c r="U128" i="21" s="1"/>
  <c r="M68" i="21"/>
  <c r="M72" i="21" s="1"/>
  <c r="M214" i="21" s="1"/>
  <c r="K69" i="21"/>
  <c r="K73" i="21" s="1"/>
  <c r="K226" i="21" s="1"/>
  <c r="V127" i="21"/>
  <c r="V129" i="21" s="1"/>
  <c r="F42" i="21"/>
  <c r="G18" i="21"/>
  <c r="G20" i="21"/>
  <c r="G155" i="21" s="1"/>
  <c r="F25" i="21"/>
  <c r="H68" i="21"/>
  <c r="H72" i="21" s="1"/>
  <c r="H126" i="21"/>
  <c r="H128" i="21" s="1"/>
  <c r="L126" i="21"/>
  <c r="L128" i="21" s="1"/>
  <c r="L68" i="21"/>
  <c r="L72" i="21" s="1"/>
  <c r="P126" i="21"/>
  <c r="P128" i="21" s="1"/>
  <c r="P68" i="21"/>
  <c r="P72" i="21" s="1"/>
  <c r="T126" i="21"/>
  <c r="T128" i="21" s="1"/>
  <c r="T68" i="21"/>
  <c r="T72" i="21" s="1"/>
  <c r="F98" i="21"/>
  <c r="F115" i="21" s="1"/>
  <c r="Q68" i="21"/>
  <c r="Q72" i="21" s="1"/>
  <c r="O69" i="21"/>
  <c r="O73" i="21" s="1"/>
  <c r="F48" i="21"/>
  <c r="F24" i="21"/>
  <c r="U68" i="21"/>
  <c r="U72" i="21" s="1"/>
  <c r="S69" i="21"/>
  <c r="S73" i="21" s="1"/>
  <c r="T45" i="21"/>
  <c r="G19" i="21"/>
  <c r="G16" i="21"/>
  <c r="G14" i="21"/>
  <c r="H9" i="21"/>
  <c r="I68" i="21"/>
  <c r="I72" i="21" s="1"/>
  <c r="G69" i="21"/>
  <c r="G73" i="21" s="1"/>
  <c r="F133" i="21"/>
  <c r="F150" i="21" s="1"/>
  <c r="V126" i="21"/>
  <c r="V128" i="21" s="1"/>
  <c r="F68" i="21"/>
  <c r="F72" i="21" s="1"/>
  <c r="J68" i="21"/>
  <c r="J72" i="21" s="1"/>
  <c r="N68" i="21"/>
  <c r="N72" i="21" s="1"/>
  <c r="R68" i="21"/>
  <c r="R72" i="21" s="1"/>
  <c r="V68" i="21"/>
  <c r="V72" i="21" s="1"/>
  <c r="H69" i="21"/>
  <c r="H73" i="21" s="1"/>
  <c r="L69" i="21"/>
  <c r="L73" i="21" s="1"/>
  <c r="P69" i="21"/>
  <c r="P73" i="21" s="1"/>
  <c r="T69" i="21"/>
  <c r="T73" i="21" s="1"/>
  <c r="G68" i="21"/>
  <c r="G72" i="21" s="1"/>
  <c r="K68" i="21"/>
  <c r="K72" i="21" s="1"/>
  <c r="O68" i="21"/>
  <c r="O72" i="21" s="1"/>
  <c r="S68" i="21"/>
  <c r="S72" i="21" s="1"/>
  <c r="I69" i="21"/>
  <c r="I73" i="21" s="1"/>
  <c r="M69" i="21"/>
  <c r="M73" i="21" s="1"/>
  <c r="Q69" i="21"/>
  <c r="Q73" i="21" s="1"/>
  <c r="U69" i="21"/>
  <c r="U73" i="21" s="1"/>
  <c r="F127" i="21"/>
  <c r="F129" i="21" s="1"/>
  <c r="F154" i="21" s="1"/>
  <c r="F171" i="21" s="1"/>
  <c r="J69" i="21"/>
  <c r="J73" i="21" s="1"/>
  <c r="N69" i="21"/>
  <c r="N73" i="21" s="1"/>
  <c r="R69" i="21"/>
  <c r="R73" i="21" s="1"/>
  <c r="F16" i="16"/>
  <c r="F15" i="16"/>
  <c r="F14" i="16"/>
  <c r="F20" i="16"/>
  <c r="F19" i="16"/>
  <c r="F18" i="16"/>
  <c r="R66" i="16"/>
  <c r="S66" i="16"/>
  <c r="T66" i="16"/>
  <c r="U66" i="16"/>
  <c r="V66" i="16"/>
  <c r="R67" i="16"/>
  <c r="S67" i="16"/>
  <c r="T67" i="16"/>
  <c r="U67" i="16"/>
  <c r="V67" i="16"/>
  <c r="R64" i="16"/>
  <c r="S64" i="16"/>
  <c r="T64" i="16"/>
  <c r="U64" i="16"/>
  <c r="V64" i="16"/>
  <c r="R65" i="16"/>
  <c r="S65" i="16"/>
  <c r="T65" i="16"/>
  <c r="U65" i="16"/>
  <c r="V65" i="16"/>
  <c r="H155" i="21" l="1"/>
  <c r="G154" i="21"/>
  <c r="G171" i="21" s="1"/>
  <c r="V68" i="16"/>
  <c r="V72" i="16" s="1"/>
  <c r="V226" i="21"/>
  <c r="R68" i="16"/>
  <c r="R72" i="16" s="1"/>
  <c r="U69" i="16"/>
  <c r="U73" i="16" s="1"/>
  <c r="G42" i="21"/>
  <c r="V69" i="16"/>
  <c r="V73" i="16" s="1"/>
  <c r="S68" i="16"/>
  <c r="S72" i="16" s="1"/>
  <c r="F26" i="21"/>
  <c r="R69" i="16"/>
  <c r="R73" i="16" s="1"/>
  <c r="G98" i="21"/>
  <c r="H98" i="21" s="1"/>
  <c r="F173" i="21"/>
  <c r="N226" i="21"/>
  <c r="M226" i="21"/>
  <c r="O214" i="21"/>
  <c r="P226" i="21"/>
  <c r="R214" i="21"/>
  <c r="I214" i="21"/>
  <c r="U214" i="21"/>
  <c r="J226" i="21"/>
  <c r="I226" i="21"/>
  <c r="K214" i="21"/>
  <c r="L226" i="21"/>
  <c r="N214" i="21"/>
  <c r="G133" i="21"/>
  <c r="H133" i="21" s="1"/>
  <c r="Q214" i="21"/>
  <c r="P214" i="21"/>
  <c r="F31" i="21"/>
  <c r="F36" i="21" s="1"/>
  <c r="G23" i="21"/>
  <c r="G24" i="21"/>
  <c r="G25" i="21"/>
  <c r="H214" i="21"/>
  <c r="U226" i="21"/>
  <c r="G78" i="21"/>
  <c r="H78" i="21" s="1"/>
  <c r="H226" i="21"/>
  <c r="J214" i="21"/>
  <c r="G99" i="21"/>
  <c r="H99" i="21" s="1"/>
  <c r="I9" i="21"/>
  <c r="H20" i="21"/>
  <c r="C55" i="30" s="1"/>
  <c r="H18" i="21"/>
  <c r="H15" i="21"/>
  <c r="H185" i="21" s="1"/>
  <c r="H19" i="21"/>
  <c r="H16" i="21"/>
  <c r="Z100" i="21" s="1"/>
  <c r="Z115" i="21" s="1"/>
  <c r="H14" i="21"/>
  <c r="S226" i="21"/>
  <c r="R226" i="21"/>
  <c r="Q226" i="21"/>
  <c r="S214" i="21"/>
  <c r="G134" i="21"/>
  <c r="H134" i="21" s="1"/>
  <c r="T226" i="21"/>
  <c r="V214" i="21"/>
  <c r="F77" i="21"/>
  <c r="U45" i="21"/>
  <c r="F30" i="21"/>
  <c r="F53" i="21" s="1"/>
  <c r="O226" i="21"/>
  <c r="T214" i="21"/>
  <c r="L214" i="21"/>
  <c r="F42" i="16"/>
  <c r="T68" i="16"/>
  <c r="T72" i="16" s="1"/>
  <c r="S69" i="16"/>
  <c r="S73" i="16" s="1"/>
  <c r="T69" i="16"/>
  <c r="T73" i="16" s="1"/>
  <c r="U68" i="16"/>
  <c r="U72" i="16" s="1"/>
  <c r="H212" i="21" l="1"/>
  <c r="C54" i="30"/>
  <c r="H154" i="21"/>
  <c r="I154" i="21" s="1"/>
  <c r="AA100" i="21"/>
  <c r="Z156" i="21"/>
  <c r="Z171" i="21" s="1"/>
  <c r="Z172" i="21" s="1"/>
  <c r="H156" i="21"/>
  <c r="I156" i="21" s="1"/>
  <c r="I155" i="21"/>
  <c r="H186" i="21"/>
  <c r="H79" i="21"/>
  <c r="I79" i="21" s="1"/>
  <c r="H42" i="21"/>
  <c r="H247" i="21" s="1"/>
  <c r="C63" i="30" s="1"/>
  <c r="G115" i="21"/>
  <c r="H216" i="21"/>
  <c r="H135" i="21"/>
  <c r="H150" i="21" s="1"/>
  <c r="V45" i="21"/>
  <c r="F94" i="21"/>
  <c r="G77" i="21"/>
  <c r="G31" i="21"/>
  <c r="G36" i="21" s="1"/>
  <c r="F58" i="21"/>
  <c r="H224" i="21"/>
  <c r="F35" i="21"/>
  <c r="F37" i="21" s="1"/>
  <c r="F32" i="21"/>
  <c r="I134" i="21"/>
  <c r="I133" i="21"/>
  <c r="I98" i="21"/>
  <c r="I99" i="21"/>
  <c r="I78" i="21"/>
  <c r="I20" i="21"/>
  <c r="D55" i="30" s="1"/>
  <c r="I18" i="21"/>
  <c r="I15" i="21"/>
  <c r="J9" i="21"/>
  <c r="I16" i="21"/>
  <c r="AA101" i="21" s="1"/>
  <c r="I19" i="21"/>
  <c r="D54" i="30" s="1"/>
  <c r="I14" i="21"/>
  <c r="G30" i="21"/>
  <c r="G53" i="21" s="1"/>
  <c r="H24" i="21"/>
  <c r="H200" i="21" s="1"/>
  <c r="H203" i="21" s="1"/>
  <c r="H25" i="21"/>
  <c r="H201" i="21" s="1"/>
  <c r="H204" i="21" s="1"/>
  <c r="H23" i="21"/>
  <c r="H100" i="21"/>
  <c r="H115" i="21" s="1"/>
  <c r="G48" i="21"/>
  <c r="G26" i="21"/>
  <c r="G150" i="21"/>
  <c r="G173" i="21" s="1"/>
  <c r="H171" i="21" l="1"/>
  <c r="H192" i="21"/>
  <c r="J156" i="21"/>
  <c r="AB101" i="21"/>
  <c r="AB100" i="21"/>
  <c r="J154" i="21"/>
  <c r="AA156" i="21"/>
  <c r="J155" i="21"/>
  <c r="AA115" i="21"/>
  <c r="AA157" i="21"/>
  <c r="AB157" i="21" s="1"/>
  <c r="I157" i="21"/>
  <c r="J157" i="21" s="1"/>
  <c r="H228" i="21"/>
  <c r="I186" i="21"/>
  <c r="I192" i="21" s="1"/>
  <c r="I80" i="21"/>
  <c r="J80" i="21" s="1"/>
  <c r="I185" i="21"/>
  <c r="H191" i="21"/>
  <c r="H232" i="21"/>
  <c r="I135" i="21"/>
  <c r="J135" i="21" s="1"/>
  <c r="G58" i="21"/>
  <c r="I100" i="21"/>
  <c r="J100" i="21" s="1"/>
  <c r="H48" i="21"/>
  <c r="H249" i="21" s="1"/>
  <c r="C64" i="30" s="1"/>
  <c r="H26" i="21"/>
  <c r="F60" i="21"/>
  <c r="G94" i="21"/>
  <c r="H77" i="21"/>
  <c r="H31" i="21"/>
  <c r="H36" i="21" s="1"/>
  <c r="I212" i="21"/>
  <c r="I136" i="21"/>
  <c r="F120" i="21"/>
  <c r="F175" i="21" s="1"/>
  <c r="H30" i="21"/>
  <c r="I42" i="21"/>
  <c r="I247" i="21" s="1"/>
  <c r="D63" i="30" s="1"/>
  <c r="I101" i="21"/>
  <c r="J101" i="21" s="1"/>
  <c r="I25" i="21"/>
  <c r="I201" i="21" s="1"/>
  <c r="I23" i="21"/>
  <c r="I24" i="21"/>
  <c r="I200" i="21" s="1"/>
  <c r="I203" i="21" s="1"/>
  <c r="G35" i="21"/>
  <c r="G37" i="21" s="1"/>
  <c r="G32" i="21"/>
  <c r="J134" i="21"/>
  <c r="J133" i="21"/>
  <c r="J98" i="21"/>
  <c r="J99" i="21"/>
  <c r="J78" i="21"/>
  <c r="J79" i="21"/>
  <c r="J19" i="21"/>
  <c r="J16" i="21"/>
  <c r="AB102" i="21" s="1"/>
  <c r="J14" i="21"/>
  <c r="K9" i="21"/>
  <c r="J20" i="21"/>
  <c r="E55" i="30" s="1"/>
  <c r="J18" i="21"/>
  <c r="J15" i="21"/>
  <c r="I224" i="21"/>
  <c r="I228" i="21" s="1"/>
  <c r="J137" i="21" l="1"/>
  <c r="E54" i="30"/>
  <c r="I191" i="21"/>
  <c r="K156" i="21"/>
  <c r="K157" i="21"/>
  <c r="AB156" i="21"/>
  <c r="AC156" i="21" s="1"/>
  <c r="AA171" i="21"/>
  <c r="AA172" i="21" s="1"/>
  <c r="I171" i="21" s="1"/>
  <c r="AB115" i="21"/>
  <c r="AB158" i="21"/>
  <c r="AC158" i="21" s="1"/>
  <c r="J158" i="21"/>
  <c r="K158" i="21" s="1"/>
  <c r="I193" i="21"/>
  <c r="I264" i="21" s="1"/>
  <c r="D59" i="30" s="1"/>
  <c r="K155" i="21"/>
  <c r="AC157" i="21"/>
  <c r="AC102" i="21"/>
  <c r="AC100" i="21"/>
  <c r="AC101" i="21"/>
  <c r="K154" i="21"/>
  <c r="I216" i="21"/>
  <c r="J186" i="21"/>
  <c r="J192" i="21" s="1"/>
  <c r="H173" i="21"/>
  <c r="J81" i="21"/>
  <c r="K81" i="21" s="1"/>
  <c r="J185" i="21"/>
  <c r="I204" i="21"/>
  <c r="I205" i="21" s="1"/>
  <c r="I265" i="21" s="1"/>
  <c r="D71" i="30" s="1"/>
  <c r="H205" i="21"/>
  <c r="H193" i="21"/>
  <c r="H264" i="21" s="1"/>
  <c r="C59" i="30" s="1"/>
  <c r="I150" i="21"/>
  <c r="G60" i="21"/>
  <c r="J136" i="21"/>
  <c r="K136" i="21" s="1"/>
  <c r="H32" i="21"/>
  <c r="H35" i="21"/>
  <c r="H37" i="21" s="1"/>
  <c r="F177" i="21"/>
  <c r="F179" i="21" s="1"/>
  <c r="I30" i="21"/>
  <c r="I115" i="21"/>
  <c r="J23" i="21"/>
  <c r="J25" i="21"/>
  <c r="J201" i="21" s="1"/>
  <c r="J24" i="21"/>
  <c r="J200" i="21" s="1"/>
  <c r="J203" i="21" s="1"/>
  <c r="J42" i="21"/>
  <c r="J247" i="21" s="1"/>
  <c r="E63" i="30" s="1"/>
  <c r="J102" i="21"/>
  <c r="K102" i="21" s="1"/>
  <c r="I48" i="21"/>
  <c r="I249" i="21" s="1"/>
  <c r="D64" i="30" s="1"/>
  <c r="I26" i="21"/>
  <c r="H94" i="21"/>
  <c r="I77" i="21"/>
  <c r="K134" i="21"/>
  <c r="K133" i="21"/>
  <c r="K135" i="21"/>
  <c r="K99" i="21"/>
  <c r="K78" i="21"/>
  <c r="K100" i="21"/>
  <c r="K101" i="21"/>
  <c r="K80" i="21"/>
  <c r="K79" i="21"/>
  <c r="K98" i="21"/>
  <c r="K19" i="21"/>
  <c r="F54" i="30" s="1"/>
  <c r="K16" i="21"/>
  <c r="AC103" i="21" s="1"/>
  <c r="K14" i="21"/>
  <c r="L9" i="21"/>
  <c r="K20" i="21"/>
  <c r="F55" i="30" s="1"/>
  <c r="K18" i="21"/>
  <c r="K15" i="21"/>
  <c r="H53" i="21"/>
  <c r="H251" i="21" s="1"/>
  <c r="C65" i="30" s="1"/>
  <c r="J224" i="21"/>
  <c r="J212" i="21"/>
  <c r="I31" i="21"/>
  <c r="I36" i="21" s="1"/>
  <c r="H58" i="21"/>
  <c r="G120" i="21"/>
  <c r="G175" i="21" s="1"/>
  <c r="AD101" i="21" l="1"/>
  <c r="AD102" i="21"/>
  <c r="L158" i="21"/>
  <c r="AD103" i="21"/>
  <c r="AD100" i="21"/>
  <c r="AD156" i="21"/>
  <c r="L154" i="21"/>
  <c r="AD158" i="21"/>
  <c r="AD157" i="21"/>
  <c r="L157" i="21"/>
  <c r="AC159" i="21"/>
  <c r="AD159" i="21" s="1"/>
  <c r="K159" i="21"/>
  <c r="L159" i="21" s="1"/>
  <c r="AC115" i="21"/>
  <c r="L155" i="21"/>
  <c r="AB171" i="21"/>
  <c r="AB172" i="21" s="1"/>
  <c r="J171" i="21" s="1"/>
  <c r="L156" i="21"/>
  <c r="K186" i="21"/>
  <c r="K192" i="21" s="1"/>
  <c r="J228" i="21"/>
  <c r="J216" i="21"/>
  <c r="I173" i="21"/>
  <c r="H265" i="21"/>
  <c r="C71" i="30" s="1"/>
  <c r="J191" i="21"/>
  <c r="K82" i="21"/>
  <c r="L82" i="21" s="1"/>
  <c r="K185" i="21"/>
  <c r="K191" i="21" s="1"/>
  <c r="J204" i="21"/>
  <c r="J150" i="21"/>
  <c r="I232" i="21"/>
  <c r="J115" i="21"/>
  <c r="I58" i="21"/>
  <c r="I253" i="21" s="1"/>
  <c r="D66" i="30" s="1"/>
  <c r="K23" i="21"/>
  <c r="K24" i="21"/>
  <c r="K200" i="21" s="1"/>
  <c r="K203" i="21" s="1"/>
  <c r="K25" i="21"/>
  <c r="K201" i="21" s="1"/>
  <c r="K42" i="21"/>
  <c r="K247" i="21" s="1"/>
  <c r="F63" i="30" s="1"/>
  <c r="K103" i="21"/>
  <c r="K115" i="21" s="1"/>
  <c r="K137" i="21"/>
  <c r="L137" i="21" s="1"/>
  <c r="J30" i="21"/>
  <c r="J53" i="21" s="1"/>
  <c r="J251" i="21" s="1"/>
  <c r="E65" i="30" s="1"/>
  <c r="H253" i="21"/>
  <c r="C66" i="30" s="1"/>
  <c r="H60" i="21"/>
  <c r="L134" i="21"/>
  <c r="L133" i="21"/>
  <c r="L136" i="21"/>
  <c r="L135" i="21"/>
  <c r="L100" i="21"/>
  <c r="L101" i="21"/>
  <c r="L102" i="21"/>
  <c r="L98" i="21"/>
  <c r="L99" i="21"/>
  <c r="L78" i="21"/>
  <c r="L79" i="21"/>
  <c r="M9" i="21"/>
  <c r="L80" i="21"/>
  <c r="L81" i="21"/>
  <c r="L20" i="21"/>
  <c r="G55" i="30" s="1"/>
  <c r="L18" i="21"/>
  <c r="L15" i="21"/>
  <c r="L14" i="21"/>
  <c r="L19" i="21"/>
  <c r="G54" i="30" s="1"/>
  <c r="L16" i="21"/>
  <c r="AD104" i="21" s="1"/>
  <c r="K212" i="21"/>
  <c r="K138" i="21"/>
  <c r="L138" i="21" s="1"/>
  <c r="I94" i="21"/>
  <c r="J77" i="21"/>
  <c r="J31" i="21"/>
  <c r="J36" i="21" s="1"/>
  <c r="I32" i="21"/>
  <c r="I35" i="21"/>
  <c r="I37" i="21" s="1"/>
  <c r="G177" i="21"/>
  <c r="G179" i="21" s="1"/>
  <c r="K224" i="21"/>
  <c r="K228" i="21" s="1"/>
  <c r="H220" i="21"/>
  <c r="H241" i="21" s="1"/>
  <c r="C57" i="30" s="1"/>
  <c r="H120" i="21"/>
  <c r="H175" i="21" s="1"/>
  <c r="H244" i="21" s="1"/>
  <c r="C58" i="30" s="1"/>
  <c r="J48" i="21"/>
  <c r="J249" i="21" s="1"/>
  <c r="E64" i="30" s="1"/>
  <c r="J26" i="21"/>
  <c r="I53" i="21"/>
  <c r="I251" i="21" s="1"/>
  <c r="D65" i="30" s="1"/>
  <c r="J173" i="21" l="1"/>
  <c r="J232" i="21"/>
  <c r="AC171" i="21"/>
  <c r="AC172" i="21" s="1"/>
  <c r="K171" i="21" s="1"/>
  <c r="K232" i="21" s="1"/>
  <c r="M156" i="21"/>
  <c r="M155" i="21"/>
  <c r="AE158" i="21"/>
  <c r="M159" i="21"/>
  <c r="AE102" i="21"/>
  <c r="AE104" i="21"/>
  <c r="AE159" i="21"/>
  <c r="AE100" i="21"/>
  <c r="AE156" i="21"/>
  <c r="M154" i="21"/>
  <c r="M157" i="21"/>
  <c r="AD160" i="21"/>
  <c r="AE160" i="21" s="1"/>
  <c r="L160" i="21"/>
  <c r="M160" i="21" s="1"/>
  <c r="AE103" i="21"/>
  <c r="M158" i="21"/>
  <c r="K193" i="21"/>
  <c r="K264" i="21" s="1"/>
  <c r="F59" i="30" s="1"/>
  <c r="AD115" i="21"/>
  <c r="AE157" i="21"/>
  <c r="AE101" i="21"/>
  <c r="K216" i="21"/>
  <c r="L186" i="21"/>
  <c r="L192" i="21" s="1"/>
  <c r="K204" i="21"/>
  <c r="K205" i="21" s="1"/>
  <c r="K265" i="21" s="1"/>
  <c r="F71" i="30" s="1"/>
  <c r="J193" i="21"/>
  <c r="J264" i="21" s="1"/>
  <c r="E59" i="30" s="1"/>
  <c r="L83" i="21"/>
  <c r="M83" i="21" s="1"/>
  <c r="L185" i="21"/>
  <c r="J205" i="21"/>
  <c r="L103" i="21"/>
  <c r="M103" i="21" s="1"/>
  <c r="K150" i="21"/>
  <c r="L42" i="21"/>
  <c r="L247" i="21" s="1"/>
  <c r="G63" i="30" s="1"/>
  <c r="L104" i="21"/>
  <c r="K30" i="21"/>
  <c r="J58" i="21"/>
  <c r="I220" i="21"/>
  <c r="I241" i="21" s="1"/>
  <c r="D57" i="30" s="1"/>
  <c r="I120" i="21"/>
  <c r="I175" i="21" s="1"/>
  <c r="I244" i="21" s="1"/>
  <c r="D58" i="30" s="1"/>
  <c r="L212" i="21"/>
  <c r="L139" i="21"/>
  <c r="M139" i="21" s="1"/>
  <c r="L224" i="21"/>
  <c r="L228" i="21" s="1"/>
  <c r="M136" i="21"/>
  <c r="M135" i="21"/>
  <c r="M138" i="21"/>
  <c r="M137" i="21"/>
  <c r="M134" i="21"/>
  <c r="M133" i="21"/>
  <c r="M101" i="21"/>
  <c r="M80" i="21"/>
  <c r="M79" i="21"/>
  <c r="M102" i="21"/>
  <c r="M98" i="21"/>
  <c r="M99" i="21"/>
  <c r="M82" i="21"/>
  <c r="M81" i="21"/>
  <c r="M78" i="21"/>
  <c r="M20" i="21"/>
  <c r="H55" i="30" s="1"/>
  <c r="M18" i="21"/>
  <c r="M15" i="21"/>
  <c r="M100" i="21"/>
  <c r="M19" i="21"/>
  <c r="H54" i="30" s="1"/>
  <c r="M16" i="21"/>
  <c r="AE105" i="21" s="1"/>
  <c r="M14" i="21"/>
  <c r="N9" i="21"/>
  <c r="H255" i="21"/>
  <c r="C67" i="30" s="1"/>
  <c r="H177" i="21"/>
  <c r="H179" i="21" s="1"/>
  <c r="K48" i="21"/>
  <c r="K249" i="21" s="1"/>
  <c r="F64" i="30" s="1"/>
  <c r="K26" i="21"/>
  <c r="I60" i="21"/>
  <c r="K31" i="21"/>
  <c r="K36" i="21" s="1"/>
  <c r="J94" i="21"/>
  <c r="K77" i="21"/>
  <c r="L24" i="21"/>
  <c r="L200" i="21" s="1"/>
  <c r="L203" i="21" s="1"/>
  <c r="L25" i="21"/>
  <c r="L201" i="21" s="1"/>
  <c r="L23" i="21"/>
  <c r="J35" i="21"/>
  <c r="J37" i="21" s="1"/>
  <c r="J32" i="21"/>
  <c r="AD171" i="21" l="1"/>
  <c r="N160" i="21"/>
  <c r="AD172" i="21"/>
  <c r="L171" i="21" s="1"/>
  <c r="AF102" i="21"/>
  <c r="AF157" i="21"/>
  <c r="AF160" i="21"/>
  <c r="AE161" i="21"/>
  <c r="AF161" i="21" s="1"/>
  <c r="M161" i="21"/>
  <c r="N161" i="21" s="1"/>
  <c r="N157" i="21"/>
  <c r="AF105" i="21"/>
  <c r="AF104" i="21"/>
  <c r="AF159" i="21"/>
  <c r="AF100" i="21"/>
  <c r="AF156" i="21"/>
  <c r="N154" i="21"/>
  <c r="N158" i="21"/>
  <c r="N159" i="21"/>
  <c r="AF103" i="21"/>
  <c r="AF158" i="21"/>
  <c r="AE115" i="21"/>
  <c r="N155" i="21"/>
  <c r="AF101" i="21"/>
  <c r="N156" i="21"/>
  <c r="L216" i="21"/>
  <c r="M186" i="21"/>
  <c r="M192" i="21" s="1"/>
  <c r="M84" i="21"/>
  <c r="M185" i="21"/>
  <c r="M191" i="21" s="1"/>
  <c r="L204" i="21"/>
  <c r="L205" i="21" s="1"/>
  <c r="L191" i="21"/>
  <c r="J265" i="21"/>
  <c r="E71" i="30" s="1"/>
  <c r="K173" i="21"/>
  <c r="L150" i="21"/>
  <c r="H259" i="21"/>
  <c r="C68" i="30" s="1"/>
  <c r="L115" i="21"/>
  <c r="L232" i="21" s="1"/>
  <c r="M104" i="21"/>
  <c r="N104" i="21" s="1"/>
  <c r="H262" i="21"/>
  <c r="C70" i="30" s="1"/>
  <c r="L30" i="21"/>
  <c r="M212" i="21"/>
  <c r="M140" i="21"/>
  <c r="M150" i="21" s="1"/>
  <c r="K94" i="21"/>
  <c r="L77" i="21"/>
  <c r="N139" i="21"/>
  <c r="N136" i="21"/>
  <c r="N135" i="21"/>
  <c r="N138" i="21"/>
  <c r="N137" i="21"/>
  <c r="N134" i="21"/>
  <c r="N133" i="21"/>
  <c r="N102" i="21"/>
  <c r="N98" i="21"/>
  <c r="N103" i="21"/>
  <c r="N99" i="21"/>
  <c r="N100" i="21"/>
  <c r="N84" i="21"/>
  <c r="N79" i="21"/>
  <c r="N82" i="21"/>
  <c r="N81" i="21"/>
  <c r="N101" i="21"/>
  <c r="N83" i="21"/>
  <c r="N80" i="21"/>
  <c r="N19" i="21"/>
  <c r="I54" i="30" s="1"/>
  <c r="N16" i="21"/>
  <c r="AF106" i="21" s="1"/>
  <c r="AG106" i="21" s="1"/>
  <c r="N14" i="21"/>
  <c r="N78" i="21"/>
  <c r="O9" i="21"/>
  <c r="N18" i="21"/>
  <c r="N20" i="21"/>
  <c r="I55" i="30" s="1"/>
  <c r="N15" i="21"/>
  <c r="M224" i="21"/>
  <c r="M228" i="21" s="1"/>
  <c r="K35" i="21"/>
  <c r="K37" i="21" s="1"/>
  <c r="K32" i="21"/>
  <c r="L31" i="21"/>
  <c r="L36" i="21" s="1"/>
  <c r="M42" i="21"/>
  <c r="M247" i="21" s="1"/>
  <c r="H63" i="30" s="1"/>
  <c r="M105" i="21"/>
  <c r="N105" i="21" s="1"/>
  <c r="J253" i="21"/>
  <c r="E66" i="30" s="1"/>
  <c r="J60" i="21"/>
  <c r="K58" i="21"/>
  <c r="M25" i="21"/>
  <c r="M201" i="21" s="1"/>
  <c r="M24" i="21"/>
  <c r="M200" i="21" s="1"/>
  <c r="M203" i="21" s="1"/>
  <c r="M23" i="21"/>
  <c r="L48" i="21"/>
  <c r="L249" i="21" s="1"/>
  <c r="G64" i="30" s="1"/>
  <c r="L26" i="21"/>
  <c r="J220" i="21"/>
  <c r="J241" i="21" s="1"/>
  <c r="E57" i="30" s="1"/>
  <c r="J120" i="21"/>
  <c r="J175" i="21" s="1"/>
  <c r="J244" i="21" s="1"/>
  <c r="E58" i="30" s="1"/>
  <c r="I255" i="21"/>
  <c r="I177" i="21"/>
  <c r="I179" i="21" s="1"/>
  <c r="K53" i="21"/>
  <c r="K251" i="21" s="1"/>
  <c r="F65" i="30" s="1"/>
  <c r="I259" i="21" l="1"/>
  <c r="D68" i="30" s="1"/>
  <c r="D67" i="30"/>
  <c r="L173" i="21"/>
  <c r="AG101" i="21"/>
  <c r="AG161" i="21"/>
  <c r="AG102" i="21"/>
  <c r="O157" i="21"/>
  <c r="O155" i="21"/>
  <c r="AF162" i="21"/>
  <c r="AG162" i="21" s="1"/>
  <c r="N162" i="21"/>
  <c r="O162" i="21" s="1"/>
  <c r="AG158" i="21"/>
  <c r="AG159" i="21"/>
  <c r="AF115" i="21"/>
  <c r="AE171" i="21"/>
  <c r="AE172" i="21" s="1"/>
  <c r="M171" i="21" s="1"/>
  <c r="M173" i="21" s="1"/>
  <c r="AG104" i="21"/>
  <c r="O161" i="21"/>
  <c r="AG100" i="21"/>
  <c r="AG156" i="21"/>
  <c r="O154" i="21"/>
  <c r="AG103" i="21"/>
  <c r="AG105" i="21"/>
  <c r="AG160" i="21"/>
  <c r="O159" i="21"/>
  <c r="AG157" i="21"/>
  <c r="O156" i="21"/>
  <c r="O158" i="21"/>
  <c r="O160" i="21"/>
  <c r="M193" i="21"/>
  <c r="M264" i="21" s="1"/>
  <c r="H59" i="30" s="1"/>
  <c r="N186" i="21"/>
  <c r="N192" i="21" s="1"/>
  <c r="M216" i="21"/>
  <c r="L265" i="21"/>
  <c r="G71" i="30" s="1"/>
  <c r="L193" i="21"/>
  <c r="L264" i="21" s="1"/>
  <c r="G59" i="30" s="1"/>
  <c r="M204" i="21"/>
  <c r="M205" i="21" s="1"/>
  <c r="M265" i="21" s="1"/>
  <c r="H71" i="30" s="1"/>
  <c r="N85" i="21"/>
  <c r="O85" i="21" s="1"/>
  <c r="N185" i="21"/>
  <c r="N191" i="21" s="1"/>
  <c r="M115" i="21"/>
  <c r="L58" i="21"/>
  <c r="L253" i="21" s="1"/>
  <c r="G66" i="30" s="1"/>
  <c r="I262" i="21"/>
  <c r="D70" i="30" s="1"/>
  <c r="O138" i="21"/>
  <c r="O137" i="21"/>
  <c r="O134" i="21"/>
  <c r="O133" i="21"/>
  <c r="O139" i="21"/>
  <c r="O136" i="21"/>
  <c r="O135" i="21"/>
  <c r="O103" i="21"/>
  <c r="O99" i="21"/>
  <c r="O82" i="21"/>
  <c r="O81" i="21"/>
  <c r="O78" i="21"/>
  <c r="O104" i="21"/>
  <c r="O100" i="21"/>
  <c r="O105" i="21"/>
  <c r="O101" i="21"/>
  <c r="O84" i="21"/>
  <c r="O83" i="21"/>
  <c r="O80" i="21"/>
  <c r="O79" i="21"/>
  <c r="O98" i="21"/>
  <c r="O102" i="21"/>
  <c r="O19" i="21"/>
  <c r="J54" i="30" s="1"/>
  <c r="O16" i="21"/>
  <c r="AG107" i="21" s="1"/>
  <c r="O14" i="21"/>
  <c r="P9" i="21"/>
  <c r="O15" i="21"/>
  <c r="O20" i="21"/>
  <c r="J55" i="30" s="1"/>
  <c r="O18" i="21"/>
  <c r="K220" i="21"/>
  <c r="K241" i="21" s="1"/>
  <c r="F57" i="30" s="1"/>
  <c r="K120" i="21"/>
  <c r="K175" i="21" s="1"/>
  <c r="K244" i="21" s="1"/>
  <c r="F58" i="30" s="1"/>
  <c r="M30" i="21"/>
  <c r="M53" i="21" s="1"/>
  <c r="M251" i="21" s="1"/>
  <c r="H65" i="30" s="1"/>
  <c r="J255" i="21"/>
  <c r="J177" i="21"/>
  <c r="J179" i="21" s="1"/>
  <c r="N212" i="21"/>
  <c r="N141" i="21"/>
  <c r="O141" i="21" s="1"/>
  <c r="N140" i="21"/>
  <c r="K253" i="21"/>
  <c r="F66" i="30" s="1"/>
  <c r="K60" i="21"/>
  <c r="N42" i="21"/>
  <c r="N247" i="21" s="1"/>
  <c r="I63" i="30" s="1"/>
  <c r="N106" i="21"/>
  <c r="N115" i="21" s="1"/>
  <c r="M31" i="21"/>
  <c r="M36" i="21" s="1"/>
  <c r="N224" i="21"/>
  <c r="N228" i="21" s="1"/>
  <c r="L32" i="21"/>
  <c r="L35" i="21"/>
  <c r="L37" i="21" s="1"/>
  <c r="M48" i="21"/>
  <c r="M249" i="21" s="1"/>
  <c r="H64" i="30" s="1"/>
  <c r="M26" i="21"/>
  <c r="N23" i="21"/>
  <c r="N24" i="21"/>
  <c r="N200" i="21" s="1"/>
  <c r="N203" i="21" s="1"/>
  <c r="N25" i="21"/>
  <c r="N201" i="21" s="1"/>
  <c r="L94" i="21"/>
  <c r="M77" i="21"/>
  <c r="L53" i="21"/>
  <c r="L251" i="21" s="1"/>
  <c r="G65" i="30" s="1"/>
  <c r="J259" i="21" l="1"/>
  <c r="E68" i="30" s="1"/>
  <c r="E67" i="30"/>
  <c r="AH161" i="21"/>
  <c r="AF171" i="21"/>
  <c r="AF172" i="21" s="1"/>
  <c r="N171" i="21" s="1"/>
  <c r="N232" i="21" s="1"/>
  <c r="AH103" i="21"/>
  <c r="AH160" i="21"/>
  <c r="N193" i="21"/>
  <c r="N264" i="21" s="1"/>
  <c r="I59" i="30" s="1"/>
  <c r="AG163" i="21"/>
  <c r="AG171" i="21" s="1"/>
  <c r="O163" i="21"/>
  <c r="P163" i="21" s="1"/>
  <c r="AH105" i="21"/>
  <c r="AH107" i="21"/>
  <c r="AH162" i="21"/>
  <c r="AH100" i="21"/>
  <c r="AH156" i="21"/>
  <c r="P154" i="21"/>
  <c r="P160" i="21"/>
  <c r="P155" i="21"/>
  <c r="P158" i="21"/>
  <c r="AH159" i="21"/>
  <c r="P157" i="21"/>
  <c r="P156" i="21"/>
  <c r="AG115" i="21"/>
  <c r="AH158" i="21"/>
  <c r="AH101" i="21"/>
  <c r="AH157" i="21"/>
  <c r="P161" i="21"/>
  <c r="P162" i="21"/>
  <c r="AH106" i="21"/>
  <c r="P159" i="21"/>
  <c r="AH104" i="21"/>
  <c r="AH102" i="21"/>
  <c r="N216" i="21"/>
  <c r="O186" i="21"/>
  <c r="O192" i="21" s="1"/>
  <c r="N204" i="21"/>
  <c r="N205" i="21" s="1"/>
  <c r="N265" i="21" s="1"/>
  <c r="I71" i="30" s="1"/>
  <c r="O86" i="21"/>
  <c r="P86" i="21" s="1"/>
  <c r="O185" i="21"/>
  <c r="O191" i="21" s="1"/>
  <c r="M232" i="21"/>
  <c r="L60" i="21"/>
  <c r="L255" i="21" s="1"/>
  <c r="G67" i="30" s="1"/>
  <c r="N150" i="21"/>
  <c r="O106" i="21"/>
  <c r="P106" i="21" s="1"/>
  <c r="O140" i="21"/>
  <c r="P140" i="21" s="1"/>
  <c r="J262" i="21"/>
  <c r="E70" i="30" s="1"/>
  <c r="N30" i="21"/>
  <c r="N53" i="21" s="1"/>
  <c r="N251" i="21" s="1"/>
  <c r="I65" i="30" s="1"/>
  <c r="O224" i="21"/>
  <c r="O228" i="21" s="1"/>
  <c r="M94" i="21"/>
  <c r="N77" i="21"/>
  <c r="O212" i="21"/>
  <c r="O142" i="21"/>
  <c r="P142" i="21" s="1"/>
  <c r="N31" i="21"/>
  <c r="N36" i="21" s="1"/>
  <c r="O23" i="21"/>
  <c r="O24" i="21"/>
  <c r="O200" i="21" s="1"/>
  <c r="O203" i="21" s="1"/>
  <c r="O25" i="21"/>
  <c r="O201" i="21" s="1"/>
  <c r="O42" i="21"/>
  <c r="O247" i="21" s="1"/>
  <c r="J63" i="30" s="1"/>
  <c r="O107" i="21"/>
  <c r="P107" i="21" s="1"/>
  <c r="N48" i="21"/>
  <c r="N249" i="21" s="1"/>
  <c r="I64" i="30" s="1"/>
  <c r="N26" i="21"/>
  <c r="L220" i="21"/>
  <c r="L241" i="21" s="1"/>
  <c r="G57" i="30" s="1"/>
  <c r="L120" i="21"/>
  <c r="L175" i="21" s="1"/>
  <c r="L244" i="21" s="1"/>
  <c r="G58" i="30" s="1"/>
  <c r="M58" i="21"/>
  <c r="K255" i="21"/>
  <c r="K177" i="21"/>
  <c r="K179" i="21" s="1"/>
  <c r="M32" i="21"/>
  <c r="M35" i="21"/>
  <c r="M37" i="21" s="1"/>
  <c r="P141" i="21"/>
  <c r="P138" i="21"/>
  <c r="P137" i="21"/>
  <c r="P134" i="21"/>
  <c r="P133" i="21"/>
  <c r="P139" i="21"/>
  <c r="P136" i="21"/>
  <c r="P135" i="21"/>
  <c r="P104" i="21"/>
  <c r="P100" i="21"/>
  <c r="P105" i="21"/>
  <c r="P101" i="21"/>
  <c r="P102" i="21"/>
  <c r="P103" i="21"/>
  <c r="P82" i="21"/>
  <c r="P81" i="21"/>
  <c r="P83" i="21"/>
  <c r="P80" i="21"/>
  <c r="Q9" i="21"/>
  <c r="P99" i="21"/>
  <c r="P84" i="21"/>
  <c r="P85" i="21"/>
  <c r="P78" i="21"/>
  <c r="P20" i="21"/>
  <c r="K55" i="30" s="1"/>
  <c r="P15" i="21"/>
  <c r="P79" i="21"/>
  <c r="P19" i="21"/>
  <c r="K54" i="30" s="1"/>
  <c r="P16" i="21"/>
  <c r="AH108" i="21" s="1"/>
  <c r="P14" i="21"/>
  <c r="K259" i="21" l="1"/>
  <c r="F68" i="30" s="1"/>
  <c r="F67" i="30"/>
  <c r="AI103" i="21"/>
  <c r="AG172" i="21"/>
  <c r="O171" i="21" s="1"/>
  <c r="AI104" i="21"/>
  <c r="Q158" i="21"/>
  <c r="Q159" i="21"/>
  <c r="AI101" i="21"/>
  <c r="Q155" i="21"/>
  <c r="AH164" i="21"/>
  <c r="P164" i="21"/>
  <c r="Q164" i="21" s="1"/>
  <c r="Q163" i="21"/>
  <c r="AI158" i="21"/>
  <c r="AI106" i="21"/>
  <c r="Q156" i="21"/>
  <c r="AI108" i="21"/>
  <c r="AI107" i="21"/>
  <c r="AI164" i="21"/>
  <c r="AI100" i="21"/>
  <c r="AI156" i="21"/>
  <c r="Q154" i="21"/>
  <c r="AI105" i="21"/>
  <c r="Q162" i="21"/>
  <c r="Q157" i="21"/>
  <c r="AH115" i="21"/>
  <c r="Q160" i="21"/>
  <c r="Q161" i="21"/>
  <c r="AI159" i="21"/>
  <c r="AH163" i="21"/>
  <c r="AI163" i="21" s="1"/>
  <c r="AI160" i="21"/>
  <c r="AI102" i="21"/>
  <c r="AI157" i="21"/>
  <c r="AI162" i="21"/>
  <c r="AI161" i="21"/>
  <c r="O193" i="21"/>
  <c r="O264" i="21" s="1"/>
  <c r="J59" i="30" s="1"/>
  <c r="P186" i="21"/>
  <c r="P192" i="21" s="1"/>
  <c r="O216" i="21"/>
  <c r="P87" i="21"/>
  <c r="P185" i="21"/>
  <c r="P191" i="21" s="1"/>
  <c r="O204" i="21"/>
  <c r="O205" i="21" s="1"/>
  <c r="O265" i="21" s="1"/>
  <c r="J71" i="30" s="1"/>
  <c r="O115" i="21"/>
  <c r="N58" i="21"/>
  <c r="N253" i="21" s="1"/>
  <c r="I66" i="30" s="1"/>
  <c r="N173" i="21"/>
  <c r="O150" i="21"/>
  <c r="O173" i="21" s="1"/>
  <c r="K262" i="21"/>
  <c r="F70" i="30" s="1"/>
  <c r="Q140" i="21"/>
  <c r="Q139" i="21"/>
  <c r="Q136" i="21"/>
  <c r="Q135" i="21"/>
  <c r="Q142" i="21"/>
  <c r="Q141" i="21"/>
  <c r="Q138" i="21"/>
  <c r="Q137" i="21"/>
  <c r="Q134" i="21"/>
  <c r="Q133" i="21"/>
  <c r="Q105" i="21"/>
  <c r="Q101" i="21"/>
  <c r="Q87" i="21"/>
  <c r="Q84" i="21"/>
  <c r="Q83" i="21"/>
  <c r="Q80" i="21"/>
  <c r="Q79" i="21"/>
  <c r="Q102" i="21"/>
  <c r="Q107" i="21"/>
  <c r="Q106" i="21"/>
  <c r="Q103" i="21"/>
  <c r="Q86" i="21"/>
  <c r="Q85" i="21"/>
  <c r="Q82" i="21"/>
  <c r="Q81" i="21"/>
  <c r="Q78" i="21"/>
  <c r="Q20" i="21"/>
  <c r="L55" i="30" s="1"/>
  <c r="Q15" i="21"/>
  <c r="Q104" i="21"/>
  <c r="Q100" i="21"/>
  <c r="R9" i="21"/>
  <c r="Q19" i="21"/>
  <c r="L54" i="30" s="1"/>
  <c r="Q16" i="21"/>
  <c r="AI109" i="21" s="1"/>
  <c r="Q14" i="21"/>
  <c r="O31" i="21"/>
  <c r="O36" i="21" s="1"/>
  <c r="L177" i="21"/>
  <c r="L179" i="21" s="1"/>
  <c r="P42" i="21"/>
  <c r="P247" i="21" s="1"/>
  <c r="K63" i="30" s="1"/>
  <c r="P108" i="21"/>
  <c r="Q108" i="21" s="1"/>
  <c r="O30" i="21"/>
  <c r="O53" i="21" s="1"/>
  <c r="O251" i="21" s="1"/>
  <c r="J65" i="30" s="1"/>
  <c r="N94" i="21"/>
  <c r="O77" i="21"/>
  <c r="L259" i="21"/>
  <c r="G68" i="30" s="1"/>
  <c r="M253" i="21"/>
  <c r="H66" i="30" s="1"/>
  <c r="M60" i="21"/>
  <c r="P224" i="21"/>
  <c r="P228" i="21" s="1"/>
  <c r="P18" i="21"/>
  <c r="P212" i="21"/>
  <c r="P143" i="21"/>
  <c r="P150" i="21" s="1"/>
  <c r="O48" i="21"/>
  <c r="O249" i="21" s="1"/>
  <c r="J64" i="30" s="1"/>
  <c r="O26" i="21"/>
  <c r="M220" i="21"/>
  <c r="M241" i="21" s="1"/>
  <c r="H57" i="30" s="1"/>
  <c r="M120" i="21"/>
  <c r="M175" i="21" s="1"/>
  <c r="M244" i="21" s="1"/>
  <c r="H58" i="30" s="1"/>
  <c r="N35" i="21"/>
  <c r="N37" i="21" s="1"/>
  <c r="N32" i="21"/>
  <c r="O232" i="21" l="1"/>
  <c r="AJ101" i="21"/>
  <c r="AJ163" i="21"/>
  <c r="AJ105" i="21"/>
  <c r="AJ106" i="21"/>
  <c r="R161" i="21"/>
  <c r="AH171" i="21"/>
  <c r="AH172" i="21" s="1"/>
  <c r="P171" i="21" s="1"/>
  <c r="AJ108" i="21"/>
  <c r="AJ156" i="21"/>
  <c r="R154" i="21"/>
  <c r="AJ159" i="21"/>
  <c r="R156" i="21"/>
  <c r="R155" i="21"/>
  <c r="AJ161" i="21"/>
  <c r="AI115" i="21"/>
  <c r="AJ158" i="21"/>
  <c r="R159" i="21"/>
  <c r="AJ162" i="21"/>
  <c r="R160" i="21"/>
  <c r="AJ164" i="21"/>
  <c r="R163" i="21"/>
  <c r="R158" i="21"/>
  <c r="AI165" i="21"/>
  <c r="AI171" i="21" s="1"/>
  <c r="Q165" i="21"/>
  <c r="R165" i="21" s="1"/>
  <c r="AJ157" i="21"/>
  <c r="AJ107" i="21"/>
  <c r="R164" i="21"/>
  <c r="AJ104" i="21"/>
  <c r="AJ102" i="21"/>
  <c r="R157" i="21"/>
  <c r="AJ109" i="21"/>
  <c r="AJ160" i="21"/>
  <c r="R162" i="21"/>
  <c r="AJ103" i="21"/>
  <c r="P193" i="21"/>
  <c r="P264" i="21" s="1"/>
  <c r="K59" i="30" s="1"/>
  <c r="P216" i="21"/>
  <c r="Q186" i="21"/>
  <c r="Q192" i="21" s="1"/>
  <c r="Q88" i="21"/>
  <c r="R88" i="21" s="1"/>
  <c r="Q185" i="21"/>
  <c r="Q191" i="21" s="1"/>
  <c r="P173" i="21"/>
  <c r="N60" i="21"/>
  <c r="N255" i="21" s="1"/>
  <c r="I67" i="30" s="1"/>
  <c r="O58" i="21"/>
  <c r="O253" i="21" s="1"/>
  <c r="J66" i="30" s="1"/>
  <c r="P115" i="21"/>
  <c r="Q143" i="21"/>
  <c r="R143" i="21" s="1"/>
  <c r="L262" i="21"/>
  <c r="G70" i="30" s="1"/>
  <c r="P24" i="21"/>
  <c r="P200" i="21" s="1"/>
  <c r="P203" i="21" s="1"/>
  <c r="P25" i="21"/>
  <c r="P201" i="21" s="1"/>
  <c r="P23" i="21"/>
  <c r="Q212" i="21"/>
  <c r="Q144" i="21"/>
  <c r="R144" i="21" s="1"/>
  <c r="R140" i="21"/>
  <c r="R139" i="21"/>
  <c r="R136" i="21"/>
  <c r="R135" i="21"/>
  <c r="R142" i="21"/>
  <c r="R141" i="21"/>
  <c r="R138" i="21"/>
  <c r="R137" i="21"/>
  <c r="R134" i="21"/>
  <c r="R133" i="21"/>
  <c r="R102" i="21"/>
  <c r="R107" i="21"/>
  <c r="R106" i="21"/>
  <c r="R103" i="21"/>
  <c r="R86" i="21"/>
  <c r="R104" i="21"/>
  <c r="R83" i="21"/>
  <c r="R80" i="21"/>
  <c r="R101" i="21"/>
  <c r="R87" i="21"/>
  <c r="R85" i="21"/>
  <c r="R78" i="21"/>
  <c r="R81" i="21"/>
  <c r="R108" i="21"/>
  <c r="R105" i="21"/>
  <c r="R84" i="21"/>
  <c r="R79" i="21"/>
  <c r="R19" i="21"/>
  <c r="M54" i="30" s="1"/>
  <c r="R16" i="21"/>
  <c r="AJ110" i="21" s="1"/>
  <c r="R14" i="21"/>
  <c r="R82" i="21"/>
  <c r="S9" i="21"/>
  <c r="R15" i="21"/>
  <c r="R20" i="21"/>
  <c r="M55" i="30" s="1"/>
  <c r="M255" i="21"/>
  <c r="M177" i="21"/>
  <c r="M179" i="21" s="1"/>
  <c r="O94" i="21"/>
  <c r="P77" i="21"/>
  <c r="Q224" i="21"/>
  <c r="Q228" i="21" s="1"/>
  <c r="Q18" i="21"/>
  <c r="N220" i="21"/>
  <c r="N241" i="21" s="1"/>
  <c r="I57" i="30" s="1"/>
  <c r="N120" i="21"/>
  <c r="N175" i="21" s="1"/>
  <c r="N244" i="21" s="1"/>
  <c r="I58" i="30" s="1"/>
  <c r="O35" i="21"/>
  <c r="O37" i="21" s="1"/>
  <c r="O32" i="21"/>
  <c r="Q42" i="21"/>
  <c r="Q247" i="21" s="1"/>
  <c r="L63" i="30" s="1"/>
  <c r="Q109" i="21"/>
  <c r="R109" i="21" s="1"/>
  <c r="M259" i="21" l="1"/>
  <c r="H68" i="30" s="1"/>
  <c r="H67" i="30"/>
  <c r="AI172" i="21"/>
  <c r="Q171" i="21" s="1"/>
  <c r="Q193" i="21"/>
  <c r="Q264" i="21" s="1"/>
  <c r="L59" i="30" s="1"/>
  <c r="S159" i="21"/>
  <c r="AK103" i="21"/>
  <c r="AK158" i="21"/>
  <c r="AK110" i="21"/>
  <c r="AK156" i="21"/>
  <c r="S154" i="21"/>
  <c r="AK108" i="21"/>
  <c r="AK160" i="21"/>
  <c r="AK104" i="21"/>
  <c r="S163" i="21"/>
  <c r="AK161" i="21"/>
  <c r="AJ165" i="21"/>
  <c r="AJ166" i="21"/>
  <c r="AK166" i="21" s="1"/>
  <c r="R166" i="21"/>
  <c r="S166" i="21" s="1"/>
  <c r="S158" i="21"/>
  <c r="AK109" i="21"/>
  <c r="S164" i="21"/>
  <c r="AK164" i="21"/>
  <c r="AJ115" i="21"/>
  <c r="S161" i="21"/>
  <c r="AK107" i="21"/>
  <c r="S160" i="21"/>
  <c r="S155" i="21"/>
  <c r="S157" i="21"/>
  <c r="AK157" i="21"/>
  <c r="AK162" i="21"/>
  <c r="S156" i="21"/>
  <c r="AK105" i="21"/>
  <c r="S162" i="21"/>
  <c r="AK102" i="21"/>
  <c r="S165" i="21"/>
  <c r="AK106" i="21"/>
  <c r="AK159" i="21"/>
  <c r="AK163" i="21"/>
  <c r="R186" i="21"/>
  <c r="R192" i="21" s="1"/>
  <c r="Q216" i="21"/>
  <c r="R89" i="21"/>
  <c r="S89" i="21" s="1"/>
  <c r="R185" i="21"/>
  <c r="R191" i="21" s="1"/>
  <c r="P204" i="21"/>
  <c r="P205" i="21" s="1"/>
  <c r="P265" i="21" s="1"/>
  <c r="K71" i="30" s="1"/>
  <c r="P232" i="21"/>
  <c r="O60" i="21"/>
  <c r="O255" i="21" s="1"/>
  <c r="J67" i="30" s="1"/>
  <c r="Q150" i="21"/>
  <c r="Q115" i="21"/>
  <c r="M262" i="21"/>
  <c r="H70" i="30" s="1"/>
  <c r="S142" i="21"/>
  <c r="S141" i="21"/>
  <c r="S138" i="21"/>
  <c r="S137" i="21"/>
  <c r="S134" i="21"/>
  <c r="S133" i="21"/>
  <c r="S144" i="21"/>
  <c r="S143" i="21"/>
  <c r="S140" i="21"/>
  <c r="S139" i="21"/>
  <c r="S136" i="21"/>
  <c r="S135" i="21"/>
  <c r="S107" i="21"/>
  <c r="S106" i="21"/>
  <c r="S103" i="21"/>
  <c r="S86" i="21"/>
  <c r="S85" i="21"/>
  <c r="S82" i="21"/>
  <c r="S81" i="21"/>
  <c r="S78" i="21"/>
  <c r="S104" i="21"/>
  <c r="S109" i="21"/>
  <c r="S108" i="21"/>
  <c r="S105" i="21"/>
  <c r="S88" i="21"/>
  <c r="S87" i="21"/>
  <c r="S84" i="21"/>
  <c r="S83" i="21"/>
  <c r="S80" i="21"/>
  <c r="S79" i="21"/>
  <c r="S102" i="21"/>
  <c r="S19" i="21"/>
  <c r="N54" i="30" s="1"/>
  <c r="S16" i="21"/>
  <c r="AK111" i="21" s="1"/>
  <c r="S14" i="21"/>
  <c r="T9" i="21"/>
  <c r="S20" i="21"/>
  <c r="N55" i="30" s="1"/>
  <c r="S15" i="21"/>
  <c r="P48" i="21"/>
  <c r="P249" i="21" s="1"/>
  <c r="K64" i="30" s="1"/>
  <c r="P26" i="21"/>
  <c r="Q25" i="21"/>
  <c r="Q201" i="21" s="1"/>
  <c r="Q23" i="21"/>
  <c r="Q24" i="21"/>
  <c r="Q200" i="21" s="1"/>
  <c r="Q203" i="21" s="1"/>
  <c r="R212" i="21"/>
  <c r="R145" i="21"/>
  <c r="S145" i="21" s="1"/>
  <c r="P31" i="21"/>
  <c r="P36" i="21" s="1"/>
  <c r="P94" i="21"/>
  <c r="Q77" i="21"/>
  <c r="R224" i="21"/>
  <c r="R228" i="21" s="1"/>
  <c r="R18" i="21"/>
  <c r="P30" i="21"/>
  <c r="N259" i="21"/>
  <c r="I68" i="30" s="1"/>
  <c r="R42" i="21"/>
  <c r="R247" i="21" s="1"/>
  <c r="M63" i="30" s="1"/>
  <c r="R110" i="21"/>
  <c r="S110" i="21" s="1"/>
  <c r="N177" i="21"/>
  <c r="N179" i="21" s="1"/>
  <c r="O220" i="21"/>
  <c r="O241" i="21" s="1"/>
  <c r="J57" i="30" s="1"/>
  <c r="O120" i="21"/>
  <c r="O175" i="21" s="1"/>
  <c r="O244" i="21" s="1"/>
  <c r="J58" i="30" s="1"/>
  <c r="AJ171" i="21" l="1"/>
  <c r="R193" i="21"/>
  <c r="R264" i="21" s="1"/>
  <c r="M59" i="30" s="1"/>
  <c r="AL159" i="21"/>
  <c r="AL157" i="21"/>
  <c r="AL164" i="21"/>
  <c r="AL110" i="21"/>
  <c r="T165" i="21"/>
  <c r="T155" i="21"/>
  <c r="AL109" i="21"/>
  <c r="T163" i="21"/>
  <c r="AJ172" i="21"/>
  <c r="R171" i="21" s="1"/>
  <c r="T166" i="21"/>
  <c r="AL156" i="21"/>
  <c r="T154" i="21"/>
  <c r="AL106" i="21"/>
  <c r="T157" i="21"/>
  <c r="T164" i="21"/>
  <c r="AL161" i="21"/>
  <c r="AK165" i="21"/>
  <c r="AL165" i="21" s="1"/>
  <c r="AL111" i="21"/>
  <c r="AK115" i="21"/>
  <c r="T160" i="21"/>
  <c r="AL104" i="21"/>
  <c r="T162" i="21"/>
  <c r="AL107" i="21"/>
  <c r="T158" i="21"/>
  <c r="AL160" i="21"/>
  <c r="AL105" i="21"/>
  <c r="T161" i="21"/>
  <c r="AL108" i="21"/>
  <c r="AL158" i="21"/>
  <c r="T156" i="21"/>
  <c r="AL166" i="21"/>
  <c r="AL103" i="21"/>
  <c r="AK167" i="21"/>
  <c r="AL167" i="21" s="1"/>
  <c r="S167" i="21"/>
  <c r="T167" i="21" s="1"/>
  <c r="AL163" i="21"/>
  <c r="AL162" i="21"/>
  <c r="T159" i="21"/>
  <c r="R216" i="21"/>
  <c r="S186" i="21"/>
  <c r="S192" i="21" s="1"/>
  <c r="Q204" i="21"/>
  <c r="Q205" i="21" s="1"/>
  <c r="Q265" i="21" s="1"/>
  <c r="L71" i="30" s="1"/>
  <c r="S90" i="21"/>
  <c r="T90" i="21" s="1"/>
  <c r="S185" i="21"/>
  <c r="S191" i="21" s="1"/>
  <c r="Q232" i="21"/>
  <c r="Q173" i="21"/>
  <c r="R150" i="21"/>
  <c r="O177" i="21"/>
  <c r="O179" i="21" s="1"/>
  <c r="N262" i="21"/>
  <c r="I70" i="30" s="1"/>
  <c r="S42" i="21"/>
  <c r="S247" i="21" s="1"/>
  <c r="N63" i="30" s="1"/>
  <c r="S111" i="21"/>
  <c r="S115" i="21" s="1"/>
  <c r="Q94" i="21"/>
  <c r="R77" i="21"/>
  <c r="O259" i="21"/>
  <c r="J68" i="30" s="1"/>
  <c r="S224" i="21"/>
  <c r="S228" i="21" s="1"/>
  <c r="S18" i="21"/>
  <c r="S212" i="21"/>
  <c r="S146" i="21"/>
  <c r="S150" i="21" s="1"/>
  <c r="Q31" i="21"/>
  <c r="Q36" i="21" s="1"/>
  <c r="P32" i="21"/>
  <c r="P35" i="21"/>
  <c r="P37" i="21" s="1"/>
  <c r="P220" i="21"/>
  <c r="P241" i="21" s="1"/>
  <c r="K57" i="30" s="1"/>
  <c r="P120" i="21"/>
  <c r="P175" i="21" s="1"/>
  <c r="P244" i="21" s="1"/>
  <c r="K58" i="30" s="1"/>
  <c r="Q30" i="21"/>
  <c r="Q53" i="21" s="1"/>
  <c r="Q251" i="21" s="1"/>
  <c r="L65" i="30" s="1"/>
  <c r="T145" i="21"/>
  <c r="T142" i="21"/>
  <c r="T141" i="21"/>
  <c r="T138" i="21"/>
  <c r="T137" i="21"/>
  <c r="T134" i="21"/>
  <c r="T133" i="21"/>
  <c r="T144" i="21"/>
  <c r="T143" i="21"/>
  <c r="T140" i="21"/>
  <c r="T139" i="21"/>
  <c r="T136" i="21"/>
  <c r="T135" i="21"/>
  <c r="T104" i="21"/>
  <c r="T109" i="21"/>
  <c r="T108" i="21"/>
  <c r="T105" i="21"/>
  <c r="T88" i="21"/>
  <c r="T87" i="21"/>
  <c r="T110" i="21"/>
  <c r="T86" i="21"/>
  <c r="T85" i="21"/>
  <c r="T78" i="21"/>
  <c r="T107" i="21"/>
  <c r="T106" i="21"/>
  <c r="T84" i="21"/>
  <c r="T79" i="21"/>
  <c r="U9" i="21"/>
  <c r="AM110" i="21" s="1"/>
  <c r="T89" i="21"/>
  <c r="T83" i="21"/>
  <c r="T82" i="21"/>
  <c r="T81" i="21"/>
  <c r="T20" i="21"/>
  <c r="O55" i="30" s="1"/>
  <c r="T15" i="21"/>
  <c r="T103" i="21"/>
  <c r="T80" i="21"/>
  <c r="T19" i="21"/>
  <c r="O54" i="30" s="1"/>
  <c r="T16" i="21"/>
  <c r="AL112" i="21" s="1"/>
  <c r="T14" i="21"/>
  <c r="P53" i="21"/>
  <c r="P251" i="21" s="1"/>
  <c r="K65" i="30" s="1"/>
  <c r="R23" i="21"/>
  <c r="R25" i="21"/>
  <c r="R201" i="21" s="1"/>
  <c r="R24" i="21"/>
  <c r="R200" i="21" s="1"/>
  <c r="R203" i="21" s="1"/>
  <c r="P58" i="21"/>
  <c r="Q48" i="21"/>
  <c r="Q249" i="21" s="1"/>
  <c r="L64" i="30" s="1"/>
  <c r="Q26" i="21"/>
  <c r="R115" i="21"/>
  <c r="AM162" i="21" l="1"/>
  <c r="U165" i="21"/>
  <c r="AM111" i="21"/>
  <c r="AL115" i="21"/>
  <c r="U167" i="21"/>
  <c r="U158" i="21"/>
  <c r="U155" i="21"/>
  <c r="AM112" i="21"/>
  <c r="U159" i="21"/>
  <c r="U156" i="21"/>
  <c r="AK171" i="21"/>
  <c r="AK172" i="21" s="1"/>
  <c r="S171" i="21" s="1"/>
  <c r="S232" i="21" s="1"/>
  <c r="AM166" i="21"/>
  <c r="AM160" i="21"/>
  <c r="AM165" i="21"/>
  <c r="AM163" i="21"/>
  <c r="AM109" i="21"/>
  <c r="AM107" i="21"/>
  <c r="AM161" i="21"/>
  <c r="U166" i="21"/>
  <c r="U163" i="21"/>
  <c r="AM158" i="21"/>
  <c r="U162" i="21"/>
  <c r="U164" i="21"/>
  <c r="AM156" i="21"/>
  <c r="U154" i="21"/>
  <c r="AM108" i="21"/>
  <c r="AM104" i="21"/>
  <c r="U157" i="21"/>
  <c r="AM164" i="21"/>
  <c r="AL168" i="21"/>
  <c r="AM168" i="21" s="1"/>
  <c r="T168" i="21"/>
  <c r="U168" i="21" s="1"/>
  <c r="AM167" i="21"/>
  <c r="U161" i="21"/>
  <c r="U160" i="21"/>
  <c r="AM106" i="21"/>
  <c r="AM157" i="21"/>
  <c r="AM105" i="21"/>
  <c r="AM159" i="21"/>
  <c r="S216" i="21"/>
  <c r="T186" i="21"/>
  <c r="T192" i="21" s="1"/>
  <c r="S193" i="21"/>
  <c r="S264" i="21" s="1"/>
  <c r="N59" i="30" s="1"/>
  <c r="T91" i="21"/>
  <c r="U91" i="21" s="1"/>
  <c r="T185" i="21"/>
  <c r="T191" i="21" s="1"/>
  <c r="R204" i="21"/>
  <c r="R205" i="21" s="1"/>
  <c r="R265" i="21" s="1"/>
  <c r="M71" i="30" s="1"/>
  <c r="R232" i="21"/>
  <c r="R173" i="21"/>
  <c r="T111" i="21"/>
  <c r="Q58" i="21"/>
  <c r="Q253" i="21" s="1"/>
  <c r="L66" i="30" s="1"/>
  <c r="T146" i="21"/>
  <c r="U146" i="21" s="1"/>
  <c r="T42" i="21"/>
  <c r="T247" i="21" s="1"/>
  <c r="O63" i="30" s="1"/>
  <c r="T112" i="21"/>
  <c r="U112" i="21" s="1"/>
  <c r="R94" i="21"/>
  <c r="S77" i="21"/>
  <c r="R30" i="21"/>
  <c r="R53" i="21" s="1"/>
  <c r="R251" i="21" s="1"/>
  <c r="M65" i="30" s="1"/>
  <c r="T212" i="21"/>
  <c r="T147" i="21"/>
  <c r="U147" i="21" s="1"/>
  <c r="T224" i="21"/>
  <c r="T228" i="21" s="1"/>
  <c r="T18" i="21"/>
  <c r="Q220" i="21"/>
  <c r="Q241" i="21" s="1"/>
  <c r="L57" i="30" s="1"/>
  <c r="Q120" i="21"/>
  <c r="Q175" i="21" s="1"/>
  <c r="Q244" i="21" s="1"/>
  <c r="L58" i="30" s="1"/>
  <c r="O262" i="21"/>
  <c r="J70" i="30" s="1"/>
  <c r="R31" i="21"/>
  <c r="R36" i="21" s="1"/>
  <c r="P253" i="21"/>
  <c r="K66" i="30" s="1"/>
  <c r="P60" i="21"/>
  <c r="R26" i="21"/>
  <c r="R48" i="21"/>
  <c r="R249" i="21" s="1"/>
  <c r="M64" i="30" s="1"/>
  <c r="U144" i="21"/>
  <c r="U143" i="21"/>
  <c r="U140" i="21"/>
  <c r="U139" i="21"/>
  <c r="U136" i="21"/>
  <c r="U135" i="21"/>
  <c r="U145" i="21"/>
  <c r="U142" i="21"/>
  <c r="U141" i="21"/>
  <c r="U138" i="21"/>
  <c r="U137" i="21"/>
  <c r="U134" i="21"/>
  <c r="U133" i="21"/>
  <c r="U109" i="21"/>
  <c r="U108" i="21"/>
  <c r="U105" i="21"/>
  <c r="U88" i="21"/>
  <c r="U87" i="21"/>
  <c r="U84" i="21"/>
  <c r="U83" i="21"/>
  <c r="U80" i="21"/>
  <c r="U79" i="21"/>
  <c r="U110" i="21"/>
  <c r="U107" i="21"/>
  <c r="U106" i="21"/>
  <c r="U90" i="21"/>
  <c r="U89" i="21"/>
  <c r="U86" i="21"/>
  <c r="U85" i="21"/>
  <c r="U82" i="21"/>
  <c r="U81" i="21"/>
  <c r="U78" i="21"/>
  <c r="U20" i="21"/>
  <c r="P55" i="30" s="1"/>
  <c r="U15" i="21"/>
  <c r="U104" i="21"/>
  <c r="U19" i="21"/>
  <c r="P54" i="30" s="1"/>
  <c r="U16" i="21"/>
  <c r="AM113" i="21" s="1"/>
  <c r="U14" i="21"/>
  <c r="V9" i="21"/>
  <c r="V165" i="21" s="1"/>
  <c r="Q32" i="21"/>
  <c r="Q35" i="21"/>
  <c r="Q37" i="21" s="1"/>
  <c r="S23" i="21"/>
  <c r="S24" i="21"/>
  <c r="S200" i="21" s="1"/>
  <c r="S203" i="21" s="1"/>
  <c r="S25" i="21"/>
  <c r="S201" i="21" s="1"/>
  <c r="S173" i="21" l="1"/>
  <c r="AN105" i="21"/>
  <c r="AN162" i="21"/>
  <c r="V163" i="21"/>
  <c r="V167" i="21"/>
  <c r="V156" i="21"/>
  <c r="V158" i="21"/>
  <c r="AL171" i="21"/>
  <c r="AL172" i="21" s="1"/>
  <c r="T171" i="21" s="1"/>
  <c r="V168" i="21"/>
  <c r="AN157" i="21"/>
  <c r="AN161" i="21"/>
  <c r="AN160" i="21"/>
  <c r="V159" i="21"/>
  <c r="AN106" i="21"/>
  <c r="AN164" i="21"/>
  <c r="V155" i="21"/>
  <c r="AN107" i="21"/>
  <c r="AN166" i="21"/>
  <c r="V166" i="21"/>
  <c r="V160" i="21"/>
  <c r="V157" i="21"/>
  <c r="V164" i="21"/>
  <c r="AN109" i="21"/>
  <c r="AN111" i="21"/>
  <c r="AN165" i="21"/>
  <c r="AM169" i="21"/>
  <c r="AN169" i="21" s="1"/>
  <c r="U169" i="21"/>
  <c r="V169" i="21" s="1"/>
  <c r="V161" i="21"/>
  <c r="AM115" i="21"/>
  <c r="V162" i="21"/>
  <c r="AN163" i="21"/>
  <c r="AN113" i="21"/>
  <c r="AN156" i="21"/>
  <c r="V154" i="21"/>
  <c r="AN168" i="21"/>
  <c r="AN159" i="21"/>
  <c r="AN167" i="21"/>
  <c r="AN108" i="21"/>
  <c r="AN158" i="21"/>
  <c r="AN112" i="21"/>
  <c r="AN110" i="21"/>
  <c r="T193" i="21"/>
  <c r="T264" i="21" s="1"/>
  <c r="O59" i="30" s="1"/>
  <c r="T216" i="21"/>
  <c r="U186" i="21"/>
  <c r="U192" i="21" s="1"/>
  <c r="S204" i="21"/>
  <c r="S205" i="21" s="1"/>
  <c r="S265" i="21" s="1"/>
  <c r="N71" i="30" s="1"/>
  <c r="U92" i="21"/>
  <c r="V92" i="21" s="1"/>
  <c r="U185" i="21"/>
  <c r="U191" i="21" s="1"/>
  <c r="T115" i="21"/>
  <c r="U111" i="21"/>
  <c r="V111" i="21" s="1"/>
  <c r="T150" i="21"/>
  <c r="Q60" i="21"/>
  <c r="Q177" i="21" s="1"/>
  <c r="S26" i="21"/>
  <c r="S48" i="21"/>
  <c r="S249" i="21" s="1"/>
  <c r="N64" i="30" s="1"/>
  <c r="R220" i="21"/>
  <c r="R241" i="21" s="1"/>
  <c r="M57" i="30" s="1"/>
  <c r="R120" i="21"/>
  <c r="R175" i="21" s="1"/>
  <c r="R244" i="21" s="1"/>
  <c r="M58" i="30" s="1"/>
  <c r="U42" i="21"/>
  <c r="U247" i="21" s="1"/>
  <c r="P63" i="30" s="1"/>
  <c r="U113" i="21"/>
  <c r="V113" i="21" s="1"/>
  <c r="R58" i="21"/>
  <c r="U212" i="21"/>
  <c r="U148" i="21"/>
  <c r="U150" i="21" s="1"/>
  <c r="T24" i="21"/>
  <c r="T200" i="21" s="1"/>
  <c r="T203" i="21" s="1"/>
  <c r="T25" i="21"/>
  <c r="T201" i="21" s="1"/>
  <c r="T23" i="21"/>
  <c r="R35" i="21"/>
  <c r="R37" i="21" s="1"/>
  <c r="R32" i="21"/>
  <c r="S31" i="21"/>
  <c r="S36" i="21" s="1"/>
  <c r="U224" i="21"/>
  <c r="U228" i="21" s="1"/>
  <c r="U18" i="21"/>
  <c r="S30" i="21"/>
  <c r="S53" i="21" s="1"/>
  <c r="S251" i="21" s="1"/>
  <c r="N65" i="30" s="1"/>
  <c r="V147" i="21"/>
  <c r="V144" i="21"/>
  <c r="V143" i="21"/>
  <c r="V140" i="21"/>
  <c r="V139" i="21"/>
  <c r="V136" i="21"/>
  <c r="V135" i="21"/>
  <c r="V146" i="21"/>
  <c r="V145" i="21"/>
  <c r="V142" i="21"/>
  <c r="V141" i="21"/>
  <c r="V138" i="21"/>
  <c r="V137" i="21"/>
  <c r="V134" i="21"/>
  <c r="V133" i="21"/>
  <c r="V110" i="21"/>
  <c r="V107" i="21"/>
  <c r="V106" i="21"/>
  <c r="V90" i="21"/>
  <c r="V89" i="21"/>
  <c r="V86" i="21"/>
  <c r="V85" i="21"/>
  <c r="V112" i="21"/>
  <c r="V87" i="21"/>
  <c r="V84" i="21"/>
  <c r="V79" i="21"/>
  <c r="V108" i="21"/>
  <c r="V105" i="21"/>
  <c r="V88" i="21"/>
  <c r="V82" i="21"/>
  <c r="V81" i="21"/>
  <c r="V78" i="21"/>
  <c r="V109" i="21"/>
  <c r="V83" i="21"/>
  <c r="V80" i="21"/>
  <c r="V19" i="21"/>
  <c r="Q54" i="30" s="1"/>
  <c r="V16" i="21"/>
  <c r="AN114" i="21" s="1"/>
  <c r="V14" i="21"/>
  <c r="V91" i="21"/>
  <c r="V20" i="21"/>
  <c r="Q55" i="30" s="1"/>
  <c r="V15" i="21"/>
  <c r="P255" i="21"/>
  <c r="P177" i="21"/>
  <c r="P179" i="21" s="1"/>
  <c r="S94" i="21"/>
  <c r="T77" i="21"/>
  <c r="P259" i="21" l="1"/>
  <c r="K68" i="30" s="1"/>
  <c r="K67" i="30"/>
  <c r="AM171" i="21"/>
  <c r="AM172" i="21" s="1"/>
  <c r="U171" i="21" s="1"/>
  <c r="U173" i="21" s="1"/>
  <c r="AN170" i="21"/>
  <c r="AN171" i="21" s="1"/>
  <c r="V170" i="21"/>
  <c r="AN115" i="21"/>
  <c r="T232" i="21"/>
  <c r="U193" i="21"/>
  <c r="U264" i="21" s="1"/>
  <c r="P59" i="30" s="1"/>
  <c r="V186" i="21"/>
  <c r="W186" i="21" s="1"/>
  <c r="U216" i="21"/>
  <c r="T173" i="21"/>
  <c r="T204" i="21"/>
  <c r="T205" i="21" s="1"/>
  <c r="T265" i="21" s="1"/>
  <c r="O71" i="30" s="1"/>
  <c r="V93" i="21"/>
  <c r="V185" i="21"/>
  <c r="W185" i="21" s="1"/>
  <c r="Q255" i="21"/>
  <c r="V148" i="21"/>
  <c r="S58" i="21"/>
  <c r="S60" i="21" s="1"/>
  <c r="U115" i="21"/>
  <c r="U25" i="21"/>
  <c r="U201" i="21" s="1"/>
  <c r="U24" i="21"/>
  <c r="U200" i="21" s="1"/>
  <c r="U203" i="21" s="1"/>
  <c r="U23" i="21"/>
  <c r="T30" i="21"/>
  <c r="V212" i="21"/>
  <c r="W212" i="21" s="1"/>
  <c r="V149" i="21"/>
  <c r="T31" i="21"/>
  <c r="T36" i="21" s="1"/>
  <c r="S35" i="21"/>
  <c r="S37" i="21" s="1"/>
  <c r="S32" i="21"/>
  <c r="T94" i="21"/>
  <c r="U77" i="21"/>
  <c r="S220" i="21"/>
  <c r="S241" i="21" s="1"/>
  <c r="N57" i="30" s="1"/>
  <c r="S120" i="21"/>
  <c r="S175" i="21" s="1"/>
  <c r="S244" i="21" s="1"/>
  <c r="N58" i="30" s="1"/>
  <c r="P262" i="21"/>
  <c r="K70" i="30" s="1"/>
  <c r="Q179" i="21"/>
  <c r="V224" i="21"/>
  <c r="V18" i="21"/>
  <c r="V42" i="21"/>
  <c r="V247" i="21" s="1"/>
  <c r="Q63" i="30" s="1"/>
  <c r="V114" i="21"/>
  <c r="V115" i="21" s="1"/>
  <c r="T26" i="21"/>
  <c r="T48" i="21"/>
  <c r="T249" i="21" s="1"/>
  <c r="O64" i="30" s="1"/>
  <c r="R253" i="21"/>
  <c r="M66" i="30" s="1"/>
  <c r="R60" i="21"/>
  <c r="Q259" i="21" l="1"/>
  <c r="L68" i="30" s="1"/>
  <c r="L67" i="30"/>
  <c r="AN172" i="21"/>
  <c r="V171" i="21" s="1"/>
  <c r="V192" i="21"/>
  <c r="W192" i="21" s="1"/>
  <c r="V228" i="21"/>
  <c r="W224" i="21"/>
  <c r="V191" i="21"/>
  <c r="W191" i="21" s="1"/>
  <c r="U204" i="21"/>
  <c r="U205" i="21" s="1"/>
  <c r="U265" i="21" s="1"/>
  <c r="P71" i="30" s="1"/>
  <c r="V150" i="21"/>
  <c r="V216" i="21"/>
  <c r="S253" i="21"/>
  <c r="N66" i="30" s="1"/>
  <c r="T58" i="21"/>
  <c r="T253" i="21" s="1"/>
  <c r="O66" i="30" s="1"/>
  <c r="U232" i="21"/>
  <c r="T220" i="21"/>
  <c r="T241" i="21" s="1"/>
  <c r="O57" i="30" s="1"/>
  <c r="T120" i="21"/>
  <c r="T175" i="21" s="1"/>
  <c r="T244" i="21" s="1"/>
  <c r="O58" i="30" s="1"/>
  <c r="R255" i="21"/>
  <c r="R177" i="21"/>
  <c r="R179" i="21" s="1"/>
  <c r="U26" i="21"/>
  <c r="U48" i="21"/>
  <c r="U249" i="21" s="1"/>
  <c r="P64" i="30" s="1"/>
  <c r="S255" i="21"/>
  <c r="S177" i="21"/>
  <c r="T32" i="21"/>
  <c r="T35" i="21"/>
  <c r="T37" i="21" s="1"/>
  <c r="V23" i="21"/>
  <c r="V25" i="21"/>
  <c r="V201" i="21" s="1"/>
  <c r="V24" i="21"/>
  <c r="V200" i="21" s="1"/>
  <c r="V203" i="21" s="1"/>
  <c r="W203" i="21" s="1"/>
  <c r="U30" i="21"/>
  <c r="V232" i="21"/>
  <c r="Q262" i="21"/>
  <c r="L70" i="30" s="1"/>
  <c r="U94" i="21"/>
  <c r="V77" i="21"/>
  <c r="V94" i="21" s="1"/>
  <c r="T53" i="21"/>
  <c r="T251" i="21" s="1"/>
  <c r="O65" i="30" s="1"/>
  <c r="U31" i="21"/>
  <c r="U36" i="21" s="1"/>
  <c r="R259" i="21" l="1"/>
  <c r="M68" i="30" s="1"/>
  <c r="M67" i="30"/>
  <c r="S259" i="21"/>
  <c r="N68" i="30" s="1"/>
  <c r="N67" i="30"/>
  <c r="W193" i="21"/>
  <c r="V173" i="21"/>
  <c r="V204" i="21"/>
  <c r="V193" i="21"/>
  <c r="V264" i="21" s="1"/>
  <c r="T60" i="21"/>
  <c r="V220" i="21"/>
  <c r="V241" i="21" s="1"/>
  <c r="Q57" i="30" s="1"/>
  <c r="V120" i="21"/>
  <c r="V30" i="21"/>
  <c r="V53" i="21" s="1"/>
  <c r="V251" i="21" s="1"/>
  <c r="Q65" i="30" s="1"/>
  <c r="U220" i="21"/>
  <c r="U241" i="21" s="1"/>
  <c r="P57" i="30" s="1"/>
  <c r="U120" i="21"/>
  <c r="U175" i="21" s="1"/>
  <c r="U244" i="21" s="1"/>
  <c r="P58" i="30" s="1"/>
  <c r="V31" i="21"/>
  <c r="V36" i="21" s="1"/>
  <c r="U32" i="21"/>
  <c r="U35" i="21"/>
  <c r="U37" i="21" s="1"/>
  <c r="U58" i="21"/>
  <c r="R262" i="21"/>
  <c r="M70" i="30" s="1"/>
  <c r="S179" i="21"/>
  <c r="U53" i="21"/>
  <c r="U251" i="21" s="1"/>
  <c r="P65" i="30" s="1"/>
  <c r="V26" i="21"/>
  <c r="V48" i="21"/>
  <c r="V249" i="21" s="1"/>
  <c r="Q64" i="30" s="1"/>
  <c r="W264" i="21" l="1"/>
  <c r="Q59" i="30"/>
  <c r="V175" i="21"/>
  <c r="V244" i="21" s="1"/>
  <c r="Q58" i="30" s="1"/>
  <c r="W241" i="21"/>
  <c r="W204" i="21"/>
  <c r="V205" i="21"/>
  <c r="V58" i="21"/>
  <c r="V253" i="21" s="1"/>
  <c r="Q66" i="30" s="1"/>
  <c r="T255" i="21"/>
  <c r="T177" i="21"/>
  <c r="T179" i="21" s="1"/>
  <c r="S262" i="21"/>
  <c r="N70" i="30" s="1"/>
  <c r="V35" i="21"/>
  <c r="V37" i="21" s="1"/>
  <c r="V32" i="21"/>
  <c r="U253" i="21"/>
  <c r="P66" i="30" s="1"/>
  <c r="U60" i="21"/>
  <c r="T259" i="21" l="1"/>
  <c r="O68" i="30" s="1"/>
  <c r="O67" i="30"/>
  <c r="V265" i="21"/>
  <c r="W205" i="21"/>
  <c r="V60" i="21"/>
  <c r="V177" i="21" s="1"/>
  <c r="U255" i="21"/>
  <c r="U177" i="21"/>
  <c r="U179" i="21" s="1"/>
  <c r="T262" i="21"/>
  <c r="O70" i="30" s="1"/>
  <c r="R45" i="16"/>
  <c r="S45" i="16" s="1"/>
  <c r="R44" i="16"/>
  <c r="S44" i="16" s="1"/>
  <c r="T44" i="16" s="1"/>
  <c r="U44" i="16" s="1"/>
  <c r="V44" i="16" s="1"/>
  <c r="F23" i="16"/>
  <c r="F48" i="16" s="1"/>
  <c r="U259" i="21" l="1"/>
  <c r="P68" i="30" s="1"/>
  <c r="P67" i="30"/>
  <c r="W265" i="21"/>
  <c r="Q71" i="30"/>
  <c r="V255" i="21"/>
  <c r="Q67" i="30" s="1"/>
  <c r="U262" i="21"/>
  <c r="P70" i="30" s="1"/>
  <c r="V179" i="21"/>
  <c r="V262" i="21" s="1"/>
  <c r="T45" i="16"/>
  <c r="F24" i="16"/>
  <c r="R125" i="16"/>
  <c r="R124" i="16"/>
  <c r="W262" i="21" l="1"/>
  <c r="Q70" i="30"/>
  <c r="V259" i="21"/>
  <c r="Q68" i="30" s="1"/>
  <c r="S124" i="16"/>
  <c r="R126" i="16"/>
  <c r="R128" i="16" s="1"/>
  <c r="R214" i="16" s="1"/>
  <c r="S125" i="16"/>
  <c r="R127" i="16"/>
  <c r="R129" i="16" s="1"/>
  <c r="F30" i="16"/>
  <c r="F25" i="16"/>
  <c r="U45" i="16"/>
  <c r="R226" i="16" l="1"/>
  <c r="F26" i="16"/>
  <c r="T125" i="16"/>
  <c r="S127" i="16"/>
  <c r="S129" i="16" s="1"/>
  <c r="T124" i="16"/>
  <c r="S126" i="16"/>
  <c r="S128" i="16" s="1"/>
  <c r="S214" i="16" s="1"/>
  <c r="V45" i="16"/>
  <c r="F53" i="16"/>
  <c r="F35" i="16"/>
  <c r="F31" i="16"/>
  <c r="F36" i="16" s="1"/>
  <c r="S226" i="16" l="1"/>
  <c r="U124" i="16"/>
  <c r="T126" i="16"/>
  <c r="T128" i="16" s="1"/>
  <c r="T214" i="16" s="1"/>
  <c r="U125" i="16"/>
  <c r="T127" i="16"/>
  <c r="T129" i="16" s="1"/>
  <c r="F58" i="16"/>
  <c r="F60" i="16" s="1"/>
  <c r="F37" i="16"/>
  <c r="F32" i="16"/>
  <c r="T226" i="16" l="1"/>
  <c r="V125" i="16"/>
  <c r="V127" i="16" s="1"/>
  <c r="V129" i="16" s="1"/>
  <c r="U127" i="16"/>
  <c r="U129" i="16" s="1"/>
  <c r="V124" i="16"/>
  <c r="V126" i="16" s="1"/>
  <c r="V128" i="16" s="1"/>
  <c r="V214" i="16" s="1"/>
  <c r="U126" i="16"/>
  <c r="U128" i="16" s="1"/>
  <c r="U214" i="16" s="1"/>
  <c r="U226" i="16" l="1"/>
  <c r="V226" i="16"/>
  <c r="Q67" i="16"/>
  <c r="P67" i="16"/>
  <c r="O67" i="16"/>
  <c r="N67" i="16"/>
  <c r="M67" i="16"/>
  <c r="L67" i="16"/>
  <c r="K67" i="16"/>
  <c r="J67" i="16"/>
  <c r="I67" i="16"/>
  <c r="H67" i="16"/>
  <c r="G67" i="16"/>
  <c r="F67" i="16"/>
  <c r="Q66" i="16"/>
  <c r="P66" i="16"/>
  <c r="O66" i="16"/>
  <c r="N66" i="16"/>
  <c r="M66" i="16"/>
  <c r="L66" i="16"/>
  <c r="K66" i="16"/>
  <c r="J66" i="16"/>
  <c r="I66" i="16"/>
  <c r="H66" i="16"/>
  <c r="G66" i="16"/>
  <c r="F66" i="16"/>
  <c r="Q65" i="16"/>
  <c r="Q127" i="16" s="1"/>
  <c r="Q129" i="16" s="1"/>
  <c r="P65" i="16"/>
  <c r="P127" i="16" s="1"/>
  <c r="P129" i="16" s="1"/>
  <c r="O65" i="16"/>
  <c r="N65" i="16"/>
  <c r="N127" i="16" s="1"/>
  <c r="N129" i="16" s="1"/>
  <c r="M65" i="16"/>
  <c r="M127" i="16" s="1"/>
  <c r="M129" i="16" s="1"/>
  <c r="L65" i="16"/>
  <c r="L127" i="16" s="1"/>
  <c r="L129" i="16" s="1"/>
  <c r="K65" i="16"/>
  <c r="J65" i="16"/>
  <c r="J127" i="16" s="1"/>
  <c r="J129" i="16" s="1"/>
  <c r="I65" i="16"/>
  <c r="I127" i="16" s="1"/>
  <c r="I129" i="16" s="1"/>
  <c r="H65" i="16"/>
  <c r="H127" i="16" s="1"/>
  <c r="H129" i="16" s="1"/>
  <c r="G65" i="16"/>
  <c r="F65" i="16"/>
  <c r="F127" i="16" s="1"/>
  <c r="F129" i="16" s="1"/>
  <c r="F154" i="16" s="1"/>
  <c r="F171" i="16" s="1"/>
  <c r="Q64" i="16"/>
  <c r="Q126" i="16" s="1"/>
  <c r="Q128" i="16" s="1"/>
  <c r="P64" i="16"/>
  <c r="P126" i="16" s="1"/>
  <c r="P128" i="16" s="1"/>
  <c r="O64" i="16"/>
  <c r="N64" i="16"/>
  <c r="N126" i="16" s="1"/>
  <c r="N128" i="16" s="1"/>
  <c r="M64" i="16"/>
  <c r="M126" i="16" s="1"/>
  <c r="M128" i="16" s="1"/>
  <c r="L64" i="16"/>
  <c r="L126" i="16" s="1"/>
  <c r="L128" i="16" s="1"/>
  <c r="K64" i="16"/>
  <c r="J64" i="16"/>
  <c r="J126" i="16" s="1"/>
  <c r="J128" i="16" s="1"/>
  <c r="I64" i="16"/>
  <c r="I126" i="16" s="1"/>
  <c r="I128" i="16" s="1"/>
  <c r="H64" i="16"/>
  <c r="H126" i="16" s="1"/>
  <c r="H128" i="16" s="1"/>
  <c r="G64" i="16"/>
  <c r="F64" i="16"/>
  <c r="F126" i="16" s="1"/>
  <c r="F128" i="16" s="1"/>
  <c r="F133" i="16" s="1"/>
  <c r="G9" i="16"/>
  <c r="G16" i="16" l="1"/>
  <c r="G15" i="16"/>
  <c r="G14" i="16"/>
  <c r="G154" i="16"/>
  <c r="F150" i="16"/>
  <c r="F173" i="16" s="1"/>
  <c r="G133" i="16"/>
  <c r="H9" i="16"/>
  <c r="G20" i="16"/>
  <c r="G18" i="16"/>
  <c r="G19" i="16"/>
  <c r="Q68" i="16"/>
  <c r="Q72" i="16" s="1"/>
  <c r="Q214" i="16" s="1"/>
  <c r="I69" i="16"/>
  <c r="I73" i="16" s="1"/>
  <c r="G126" i="16"/>
  <c r="G128" i="16" s="1"/>
  <c r="G68" i="16"/>
  <c r="G72" i="16" s="1"/>
  <c r="K126" i="16"/>
  <c r="K128" i="16" s="1"/>
  <c r="K68" i="16"/>
  <c r="K72" i="16" s="1"/>
  <c r="O126" i="16"/>
  <c r="O128" i="16" s="1"/>
  <c r="O68" i="16"/>
  <c r="O72" i="16" s="1"/>
  <c r="G127" i="16"/>
  <c r="G129" i="16" s="1"/>
  <c r="G69" i="16"/>
  <c r="G73" i="16" s="1"/>
  <c r="K127" i="16"/>
  <c r="K129" i="16" s="1"/>
  <c r="K69" i="16"/>
  <c r="K73" i="16" s="1"/>
  <c r="O127" i="16"/>
  <c r="O129" i="16" s="1"/>
  <c r="O69" i="16"/>
  <c r="O73" i="16" s="1"/>
  <c r="M69" i="16"/>
  <c r="M73" i="16" s="1"/>
  <c r="I68" i="16"/>
  <c r="I72" i="16" s="1"/>
  <c r="Q69" i="16"/>
  <c r="Q73" i="16" s="1"/>
  <c r="M68" i="16"/>
  <c r="M72" i="16" s="1"/>
  <c r="F68" i="16"/>
  <c r="F72" i="16" s="1"/>
  <c r="F77" i="16" s="1"/>
  <c r="J68" i="16"/>
  <c r="J72" i="16" s="1"/>
  <c r="N68" i="16"/>
  <c r="N72" i="16" s="1"/>
  <c r="F69" i="16"/>
  <c r="F73" i="16" s="1"/>
  <c r="F98" i="16" s="1"/>
  <c r="J69" i="16"/>
  <c r="J73" i="16" s="1"/>
  <c r="N69" i="16"/>
  <c r="N73" i="16" s="1"/>
  <c r="H68" i="16"/>
  <c r="H72" i="16" s="1"/>
  <c r="L68" i="16"/>
  <c r="L72" i="16" s="1"/>
  <c r="P68" i="16"/>
  <c r="P72" i="16" s="1"/>
  <c r="H69" i="16"/>
  <c r="H73" i="16" s="1"/>
  <c r="L69" i="16"/>
  <c r="L73" i="16" s="1"/>
  <c r="P69" i="16"/>
  <c r="P73" i="16" s="1"/>
  <c r="H154" i="16" l="1"/>
  <c r="G99" i="16"/>
  <c r="H99" i="16" s="1"/>
  <c r="I226" i="16"/>
  <c r="G78" i="16"/>
  <c r="H78" i="16" s="1"/>
  <c r="H16" i="16"/>
  <c r="Z100" i="16" s="1"/>
  <c r="Z115" i="16" s="1"/>
  <c r="H15" i="16"/>
  <c r="H185" i="16" s="1"/>
  <c r="H14" i="16"/>
  <c r="G42" i="16"/>
  <c r="G155" i="16"/>
  <c r="H155" i="16" s="1"/>
  <c r="H133" i="16"/>
  <c r="G134" i="16"/>
  <c r="H134" i="16" s="1"/>
  <c r="G98" i="16"/>
  <c r="F115" i="16"/>
  <c r="I9" i="16"/>
  <c r="H18" i="16"/>
  <c r="H20" i="16"/>
  <c r="C101" i="30" s="1"/>
  <c r="H19" i="16"/>
  <c r="C100" i="30" s="1"/>
  <c r="G23" i="16"/>
  <c r="G24" i="16"/>
  <c r="G25" i="16"/>
  <c r="J226" i="16"/>
  <c r="Q226" i="16"/>
  <c r="H226" i="16"/>
  <c r="P214" i="16"/>
  <c r="N214" i="16"/>
  <c r="K226" i="16"/>
  <c r="K214" i="16"/>
  <c r="L226" i="16"/>
  <c r="L214" i="16"/>
  <c r="J214" i="16"/>
  <c r="I214" i="16"/>
  <c r="M226" i="16"/>
  <c r="P226" i="16"/>
  <c r="H214" i="16"/>
  <c r="N226" i="16"/>
  <c r="F94" i="16"/>
  <c r="M214" i="16"/>
  <c r="O226" i="16"/>
  <c r="O214" i="16"/>
  <c r="I155" i="16" l="1"/>
  <c r="I154" i="16"/>
  <c r="AA100" i="16"/>
  <c r="Z156" i="16"/>
  <c r="Z171" i="16" s="1"/>
  <c r="Z172" i="16" s="1"/>
  <c r="H156" i="16"/>
  <c r="I156" i="16" s="1"/>
  <c r="H186" i="16"/>
  <c r="H79" i="16"/>
  <c r="H42" i="16"/>
  <c r="H247" i="16" s="1"/>
  <c r="C109" i="30" s="1"/>
  <c r="F120" i="16"/>
  <c r="F175" i="16" s="1"/>
  <c r="F177" i="16" s="1"/>
  <c r="F179" i="16" s="1"/>
  <c r="G171" i="16"/>
  <c r="I15" i="16"/>
  <c r="I185" i="16" s="1"/>
  <c r="I14" i="16"/>
  <c r="I16" i="16"/>
  <c r="AA101" i="16" s="1"/>
  <c r="H100" i="16"/>
  <c r="I100" i="16" s="1"/>
  <c r="I78" i="16"/>
  <c r="I79" i="16"/>
  <c r="I133" i="16"/>
  <c r="I134" i="16"/>
  <c r="G150" i="16"/>
  <c r="H98" i="16"/>
  <c r="G115" i="16"/>
  <c r="I99" i="16"/>
  <c r="G77" i="16"/>
  <c r="G94" i="16" s="1"/>
  <c r="G30" i="16"/>
  <c r="G53" i="16" s="1"/>
  <c r="J9" i="16"/>
  <c r="I18" i="16"/>
  <c r="I19" i="16"/>
  <c r="D100" i="30" s="1"/>
  <c r="I20" i="16"/>
  <c r="D101" i="30" s="1"/>
  <c r="G48" i="16"/>
  <c r="G26" i="16"/>
  <c r="H212" i="16"/>
  <c r="H135" i="16"/>
  <c r="H224" i="16"/>
  <c r="G31" i="16"/>
  <c r="G36" i="16" s="1"/>
  <c r="H23" i="16"/>
  <c r="H24" i="16"/>
  <c r="H200" i="16" s="1"/>
  <c r="H203" i="16" s="1"/>
  <c r="H25" i="16"/>
  <c r="H201" i="16" s="1"/>
  <c r="H204" i="16" s="1"/>
  <c r="H192" i="16" l="1"/>
  <c r="AA156" i="16"/>
  <c r="AB156" i="16" s="1"/>
  <c r="H171" i="16"/>
  <c r="AB100" i="16"/>
  <c r="AA115" i="16"/>
  <c r="J154" i="16"/>
  <c r="J156" i="16"/>
  <c r="AB101" i="16"/>
  <c r="J155" i="16"/>
  <c r="AA157" i="16"/>
  <c r="AB157" i="16" s="1"/>
  <c r="I157" i="16"/>
  <c r="J157" i="16" s="1"/>
  <c r="I186" i="16"/>
  <c r="I192" i="16" s="1"/>
  <c r="H228" i="16"/>
  <c r="I80" i="16"/>
  <c r="J80" i="16" s="1"/>
  <c r="H191" i="16"/>
  <c r="H205" i="16"/>
  <c r="G173" i="16"/>
  <c r="J14" i="16"/>
  <c r="J16" i="16"/>
  <c r="AB102" i="16" s="1"/>
  <c r="J15" i="16"/>
  <c r="J185" i="16" s="1"/>
  <c r="I42" i="16"/>
  <c r="I247" i="16" s="1"/>
  <c r="D109" i="30" s="1"/>
  <c r="I101" i="16"/>
  <c r="J101" i="16" s="1"/>
  <c r="H216" i="16"/>
  <c r="J79" i="16"/>
  <c r="J134" i="16"/>
  <c r="J133" i="16"/>
  <c r="H150" i="16"/>
  <c r="I135" i="16"/>
  <c r="J135" i="16" s="1"/>
  <c r="G120" i="16"/>
  <c r="J99" i="16"/>
  <c r="I98" i="16"/>
  <c r="H115" i="16"/>
  <c r="J100" i="16"/>
  <c r="J78" i="16"/>
  <c r="H77" i="16"/>
  <c r="H94" i="16" s="1"/>
  <c r="H30" i="16"/>
  <c r="H53" i="16" s="1"/>
  <c r="H251" i="16" s="1"/>
  <c r="C111" i="30" s="1"/>
  <c r="I23" i="16"/>
  <c r="I48" i="16" s="1"/>
  <c r="I24" i="16"/>
  <c r="I200" i="16" s="1"/>
  <c r="I203" i="16" s="1"/>
  <c r="I25" i="16"/>
  <c r="H48" i="16"/>
  <c r="H249" i="16" s="1"/>
  <c r="C110" i="30" s="1"/>
  <c r="H26" i="16"/>
  <c r="G58" i="16"/>
  <c r="K9" i="16"/>
  <c r="J18" i="16"/>
  <c r="J19" i="16"/>
  <c r="E100" i="30" s="1"/>
  <c r="J20" i="16"/>
  <c r="E101" i="30" s="1"/>
  <c r="G35" i="16"/>
  <c r="G37" i="16" s="1"/>
  <c r="G32" i="16"/>
  <c r="I224" i="16"/>
  <c r="I228" i="16" s="1"/>
  <c r="H31" i="16"/>
  <c r="H36" i="16" s="1"/>
  <c r="I212" i="16"/>
  <c r="I136" i="16"/>
  <c r="J136" i="16" s="1"/>
  <c r="K156" i="16" l="1"/>
  <c r="AC157" i="16"/>
  <c r="H220" i="16"/>
  <c r="AA171" i="16"/>
  <c r="AA172" i="16" s="1"/>
  <c r="I171" i="16" s="1"/>
  <c r="K154" i="16"/>
  <c r="K155" i="16"/>
  <c r="K157" i="16"/>
  <c r="AC102" i="16"/>
  <c r="AC100" i="16"/>
  <c r="AC156" i="16"/>
  <c r="AB115" i="16"/>
  <c r="AB158" i="16"/>
  <c r="AB171" i="16" s="1"/>
  <c r="J158" i="16"/>
  <c r="K158" i="16" s="1"/>
  <c r="AC101" i="16"/>
  <c r="H232" i="16"/>
  <c r="H241" i="16" s="1"/>
  <c r="C103" i="30" s="1"/>
  <c r="H173" i="16"/>
  <c r="I216" i="16"/>
  <c r="I191" i="16"/>
  <c r="I193" i="16" s="1"/>
  <c r="I264" i="16" s="1"/>
  <c r="D105" i="30" s="1"/>
  <c r="J186" i="16"/>
  <c r="J192" i="16" s="1"/>
  <c r="I201" i="16"/>
  <c r="H265" i="16"/>
  <c r="C117" i="30" s="1"/>
  <c r="J81" i="16"/>
  <c r="K81" i="16" s="1"/>
  <c r="H193" i="16"/>
  <c r="H264" i="16" s="1"/>
  <c r="C105" i="30" s="1"/>
  <c r="G175" i="16"/>
  <c r="K80" i="16"/>
  <c r="K136" i="16"/>
  <c r="J42" i="16"/>
  <c r="J247" i="16" s="1"/>
  <c r="E109" i="30" s="1"/>
  <c r="J102" i="16"/>
  <c r="K102" i="16" s="1"/>
  <c r="K16" i="16"/>
  <c r="AC103" i="16" s="1"/>
  <c r="K15" i="16"/>
  <c r="K185" i="16" s="1"/>
  <c r="K14" i="16"/>
  <c r="H120" i="16"/>
  <c r="K79" i="16"/>
  <c r="K133" i="16"/>
  <c r="K134" i="16"/>
  <c r="K135" i="16"/>
  <c r="I150" i="16"/>
  <c r="J98" i="16"/>
  <c r="I115" i="16"/>
  <c r="K100" i="16"/>
  <c r="K99" i="16"/>
  <c r="K101" i="16"/>
  <c r="K78" i="16"/>
  <c r="I77" i="16"/>
  <c r="I94" i="16" s="1"/>
  <c r="H58" i="16"/>
  <c r="H60" i="16" s="1"/>
  <c r="J23" i="16"/>
  <c r="J24" i="16"/>
  <c r="J200" i="16" s="1"/>
  <c r="J203" i="16" s="1"/>
  <c r="J25" i="16"/>
  <c r="I30" i="16"/>
  <c r="I53" i="16" s="1"/>
  <c r="I251" i="16" s="1"/>
  <c r="D111" i="30" s="1"/>
  <c r="L9" i="16"/>
  <c r="K18" i="16"/>
  <c r="K19" i="16"/>
  <c r="F100" i="30" s="1"/>
  <c r="K20" i="16"/>
  <c r="F101" i="30" s="1"/>
  <c r="G60" i="16"/>
  <c r="I249" i="16"/>
  <c r="D110" i="30" s="1"/>
  <c r="I26" i="16"/>
  <c r="J224" i="16"/>
  <c r="J228" i="16" s="1"/>
  <c r="H35" i="16"/>
  <c r="H37" i="16" s="1"/>
  <c r="H32" i="16"/>
  <c r="J212" i="16"/>
  <c r="J137" i="16"/>
  <c r="K137" i="16" s="1"/>
  <c r="L137" i="16" s="1"/>
  <c r="I31" i="16"/>
  <c r="I36" i="16" s="1"/>
  <c r="AC158" i="16" l="1"/>
  <c r="AD158" i="16" s="1"/>
  <c r="H175" i="16"/>
  <c r="H177" i="16" s="1"/>
  <c r="L158" i="16"/>
  <c r="AD103" i="16"/>
  <c r="AD156" i="16"/>
  <c r="AD100" i="16"/>
  <c r="L156" i="16"/>
  <c r="AB172" i="16"/>
  <c r="J171" i="16" s="1"/>
  <c r="AC115" i="16"/>
  <c r="L154" i="16"/>
  <c r="AD102" i="16"/>
  <c r="AD101" i="16"/>
  <c r="L157" i="16"/>
  <c r="AC159" i="16"/>
  <c r="K159" i="16"/>
  <c r="L159" i="16" s="1"/>
  <c r="L155" i="16"/>
  <c r="AD157" i="16"/>
  <c r="J216" i="16"/>
  <c r="K186" i="16"/>
  <c r="K192" i="16" s="1"/>
  <c r="I204" i="16"/>
  <c r="I205" i="16" s="1"/>
  <c r="I265" i="16" s="1"/>
  <c r="D117" i="30" s="1"/>
  <c r="L81" i="16"/>
  <c r="J201" i="16"/>
  <c r="J204" i="16" s="1"/>
  <c r="J205" i="16" s="1"/>
  <c r="J265" i="16" s="1"/>
  <c r="E117" i="30" s="1"/>
  <c r="K82" i="16"/>
  <c r="L82" i="16" s="1"/>
  <c r="J191" i="16"/>
  <c r="K103" i="16"/>
  <c r="L103" i="16" s="1"/>
  <c r="K42" i="16"/>
  <c r="K247" i="16" s="1"/>
  <c r="F109" i="30" s="1"/>
  <c r="L16" i="16"/>
  <c r="AD104" i="16" s="1"/>
  <c r="L14" i="16"/>
  <c r="L15" i="16"/>
  <c r="L185" i="16" s="1"/>
  <c r="I173" i="16"/>
  <c r="H253" i="16"/>
  <c r="C112" i="30" s="1"/>
  <c r="I120" i="16"/>
  <c r="H255" i="16"/>
  <c r="C113" i="30" s="1"/>
  <c r="G177" i="16"/>
  <c r="G179" i="16" s="1"/>
  <c r="L79" i="16"/>
  <c r="L135" i="16"/>
  <c r="L133" i="16"/>
  <c r="L134" i="16"/>
  <c r="L136" i="16"/>
  <c r="J150" i="16"/>
  <c r="L100" i="16"/>
  <c r="L101" i="16"/>
  <c r="K98" i="16"/>
  <c r="J115" i="16"/>
  <c r="L102" i="16"/>
  <c r="L99" i="16"/>
  <c r="I58" i="16"/>
  <c r="I253" i="16" s="1"/>
  <c r="D112" i="30" s="1"/>
  <c r="L80" i="16"/>
  <c r="L78" i="16"/>
  <c r="J77" i="16"/>
  <c r="J94" i="16" s="1"/>
  <c r="K224" i="16"/>
  <c r="K228" i="16" s="1"/>
  <c r="J30" i="16"/>
  <c r="J53" i="16" s="1"/>
  <c r="J251" i="16" s="1"/>
  <c r="E111" i="30" s="1"/>
  <c r="K212" i="16"/>
  <c r="K138" i="16"/>
  <c r="L138" i="16" s="1"/>
  <c r="J48" i="16"/>
  <c r="J249" i="16" s="1"/>
  <c r="E110" i="30" s="1"/>
  <c r="J26" i="16"/>
  <c r="K24" i="16"/>
  <c r="K200" i="16" s="1"/>
  <c r="K203" i="16" s="1"/>
  <c r="K25" i="16"/>
  <c r="K23" i="16"/>
  <c r="I35" i="16"/>
  <c r="I37" i="16" s="1"/>
  <c r="I32" i="16"/>
  <c r="M9" i="16"/>
  <c r="L19" i="16"/>
  <c r="G100" i="30" s="1"/>
  <c r="L18" i="16"/>
  <c r="L20" i="16"/>
  <c r="G101" i="30" s="1"/>
  <c r="J31" i="16"/>
  <c r="J36" i="16" s="1"/>
  <c r="I232" i="16"/>
  <c r="AC171" i="16" l="1"/>
  <c r="M157" i="16"/>
  <c r="AE102" i="16"/>
  <c r="J173" i="16"/>
  <c r="AE157" i="16"/>
  <c r="M156" i="16"/>
  <c r="AE101" i="16"/>
  <c r="AD115" i="16"/>
  <c r="AD160" i="16"/>
  <c r="AE160" i="16" s="1"/>
  <c r="L160" i="16"/>
  <c r="M160" i="16" s="1"/>
  <c r="M159" i="16"/>
  <c r="AE104" i="16"/>
  <c r="AE156" i="16"/>
  <c r="AE100" i="16"/>
  <c r="M155" i="16"/>
  <c r="AE158" i="16"/>
  <c r="AE103" i="16"/>
  <c r="M154" i="16"/>
  <c r="AD159" i="16"/>
  <c r="AE159" i="16" s="1"/>
  <c r="AC172" i="16"/>
  <c r="K171" i="16" s="1"/>
  <c r="M158" i="16"/>
  <c r="K216" i="16"/>
  <c r="K191" i="16"/>
  <c r="K193" i="16" s="1"/>
  <c r="K264" i="16" s="1"/>
  <c r="F105" i="30" s="1"/>
  <c r="L186" i="16"/>
  <c r="L192" i="16" s="1"/>
  <c r="K201" i="16"/>
  <c r="K204" i="16" s="1"/>
  <c r="K205" i="16" s="1"/>
  <c r="K265" i="16" s="1"/>
  <c r="F117" i="30" s="1"/>
  <c r="L83" i="16"/>
  <c r="M83" i="16" s="1"/>
  <c r="J193" i="16"/>
  <c r="J264" i="16" s="1"/>
  <c r="E105" i="30" s="1"/>
  <c r="L42" i="16"/>
  <c r="L247" i="16" s="1"/>
  <c r="G109" i="30" s="1"/>
  <c r="L104" i="16"/>
  <c r="M104" i="16" s="1"/>
  <c r="M14" i="16"/>
  <c r="M16" i="16"/>
  <c r="AE105" i="16" s="1"/>
  <c r="M15" i="16"/>
  <c r="M185" i="16" s="1"/>
  <c r="I175" i="16"/>
  <c r="H179" i="16"/>
  <c r="H262" i="16" s="1"/>
  <c r="C116" i="30" s="1"/>
  <c r="M79" i="16"/>
  <c r="M138" i="16"/>
  <c r="M136" i="16"/>
  <c r="M133" i="16"/>
  <c r="M134" i="16"/>
  <c r="M137" i="16"/>
  <c r="M135" i="16"/>
  <c r="K150" i="16"/>
  <c r="J120" i="16"/>
  <c r="I60" i="16"/>
  <c r="L98" i="16"/>
  <c r="K115" i="16"/>
  <c r="M99" i="16"/>
  <c r="M101" i="16"/>
  <c r="M102" i="16"/>
  <c r="M103" i="16"/>
  <c r="M100" i="16"/>
  <c r="M78" i="16"/>
  <c r="M80" i="16"/>
  <c r="M81" i="16"/>
  <c r="M82" i="16"/>
  <c r="K77" i="16"/>
  <c r="K94" i="16" s="1"/>
  <c r="J58" i="16"/>
  <c r="J60" i="16" s="1"/>
  <c r="L25" i="16"/>
  <c r="L23" i="16"/>
  <c r="L24" i="16"/>
  <c r="L200" i="16" s="1"/>
  <c r="L203" i="16" s="1"/>
  <c r="K30" i="16"/>
  <c r="K53" i="16" s="1"/>
  <c r="K251" i="16" s="1"/>
  <c r="F111" i="30" s="1"/>
  <c r="L212" i="16"/>
  <c r="L139" i="16"/>
  <c r="M139" i="16" s="1"/>
  <c r="N9" i="16"/>
  <c r="M18" i="16"/>
  <c r="M19" i="16"/>
  <c r="H100" i="30" s="1"/>
  <c r="M20" i="16"/>
  <c r="H101" i="30" s="1"/>
  <c r="K26" i="16"/>
  <c r="K48" i="16"/>
  <c r="K249" i="16" s="1"/>
  <c r="F110" i="30" s="1"/>
  <c r="L224" i="16"/>
  <c r="K31" i="16"/>
  <c r="K36" i="16" s="1"/>
  <c r="J35" i="16"/>
  <c r="J37" i="16" s="1"/>
  <c r="J32" i="16"/>
  <c r="I220" i="16"/>
  <c r="I241" i="16" s="1"/>
  <c r="D103" i="30" s="1"/>
  <c r="J232" i="16"/>
  <c r="H244" i="16"/>
  <c r="C104" i="30" s="1"/>
  <c r="AF102" i="16" l="1"/>
  <c r="L228" i="16"/>
  <c r="J175" i="16"/>
  <c r="J177" i="16" s="1"/>
  <c r="AD171" i="16"/>
  <c r="AD172" i="16" s="1"/>
  <c r="L171" i="16" s="1"/>
  <c r="AF158" i="16"/>
  <c r="AE115" i="16"/>
  <c r="N155" i="16"/>
  <c r="AF159" i="16"/>
  <c r="N154" i="16"/>
  <c r="AF104" i="16"/>
  <c r="AF101" i="16"/>
  <c r="N160" i="16"/>
  <c r="AF105" i="16"/>
  <c r="AF156" i="16"/>
  <c r="AF100" i="16"/>
  <c r="AF160" i="16"/>
  <c r="AE161" i="16"/>
  <c r="AE171" i="16" s="1"/>
  <c r="M161" i="16"/>
  <c r="N161" i="16" s="1"/>
  <c r="AF157" i="16"/>
  <c r="N159" i="16"/>
  <c r="N156" i="16"/>
  <c r="N158" i="16"/>
  <c r="AF103" i="16"/>
  <c r="N157" i="16"/>
  <c r="H259" i="16"/>
  <c r="C114" i="30" s="1"/>
  <c r="L216" i="16"/>
  <c r="M186" i="16"/>
  <c r="M192" i="16" s="1"/>
  <c r="L201" i="16"/>
  <c r="L204" i="16" s="1"/>
  <c r="L205" i="16" s="1"/>
  <c r="M84" i="16"/>
  <c r="N84" i="16" s="1"/>
  <c r="L191" i="16"/>
  <c r="K173" i="16"/>
  <c r="N16" i="16"/>
  <c r="AF106" i="16" s="1"/>
  <c r="N14" i="16"/>
  <c r="N15" i="16"/>
  <c r="N185" i="16" s="1"/>
  <c r="M42" i="16"/>
  <c r="M247" i="16" s="1"/>
  <c r="H109" i="30" s="1"/>
  <c r="M105" i="16"/>
  <c r="N105" i="16" s="1"/>
  <c r="L150" i="16"/>
  <c r="I255" i="16"/>
  <c r="D113" i="30" s="1"/>
  <c r="I177" i="16"/>
  <c r="I179" i="16" s="1"/>
  <c r="I262" i="16" s="1"/>
  <c r="D116" i="30" s="1"/>
  <c r="K120" i="16"/>
  <c r="N138" i="16"/>
  <c r="N135" i="16"/>
  <c r="N133" i="16"/>
  <c r="N139" i="16"/>
  <c r="N137" i="16"/>
  <c r="N79" i="16"/>
  <c r="N134" i="16"/>
  <c r="N136" i="16"/>
  <c r="N100" i="16"/>
  <c r="N103" i="16"/>
  <c r="N99" i="16"/>
  <c r="N102" i="16"/>
  <c r="M98" i="16"/>
  <c r="L115" i="16"/>
  <c r="N104" i="16"/>
  <c r="N101" i="16"/>
  <c r="N80" i="16"/>
  <c r="N82" i="16"/>
  <c r="N78" i="16"/>
  <c r="N83" i="16"/>
  <c r="N81" i="16"/>
  <c r="J253" i="16"/>
  <c r="E112" i="30" s="1"/>
  <c r="L77" i="16"/>
  <c r="L94" i="16" s="1"/>
  <c r="J255" i="16"/>
  <c r="E113" i="30" s="1"/>
  <c r="M25" i="16"/>
  <c r="M23" i="16"/>
  <c r="M24" i="16"/>
  <c r="M200" i="16" s="1"/>
  <c r="M203" i="16" s="1"/>
  <c r="L31" i="16"/>
  <c r="L36" i="16" s="1"/>
  <c r="O9" i="16"/>
  <c r="N18" i="16"/>
  <c r="N19" i="16"/>
  <c r="I100" i="30" s="1"/>
  <c r="N20" i="16"/>
  <c r="I101" i="30" s="1"/>
  <c r="M224" i="16"/>
  <c r="M228" i="16" s="1"/>
  <c r="L30" i="16"/>
  <c r="L53" i="16" s="1"/>
  <c r="L251" i="16" s="1"/>
  <c r="G111" i="30" s="1"/>
  <c r="K58" i="16"/>
  <c r="M212" i="16"/>
  <c r="M140" i="16"/>
  <c r="N140" i="16" s="1"/>
  <c r="O140" i="16" s="1"/>
  <c r="K32" i="16"/>
  <c r="K35" i="16"/>
  <c r="K37" i="16" s="1"/>
  <c r="L48" i="16"/>
  <c r="L249" i="16" s="1"/>
  <c r="G110" i="30" s="1"/>
  <c r="L26" i="16"/>
  <c r="K232" i="16"/>
  <c r="J220" i="16"/>
  <c r="J241" i="16" s="1"/>
  <c r="E103" i="30" s="1"/>
  <c r="I244" i="16"/>
  <c r="D104" i="30" s="1"/>
  <c r="AE172" i="16" l="1"/>
  <c r="M171" i="16" s="1"/>
  <c r="AF115" i="16"/>
  <c r="AG157" i="16"/>
  <c r="AF161" i="16"/>
  <c r="AG161" i="16" s="1"/>
  <c r="AG104" i="16"/>
  <c r="O159" i="16"/>
  <c r="O154" i="16"/>
  <c r="AF162" i="16"/>
  <c r="N162" i="16"/>
  <c r="O162" i="16" s="1"/>
  <c r="AG105" i="16"/>
  <c r="O157" i="16"/>
  <c r="AG159" i="16"/>
  <c r="AG103" i="16"/>
  <c r="O160" i="16"/>
  <c r="O155" i="16"/>
  <c r="O161" i="16"/>
  <c r="AG106" i="16"/>
  <c r="AG162" i="16"/>
  <c r="AG156" i="16"/>
  <c r="AG100" i="16"/>
  <c r="O158" i="16"/>
  <c r="AG160" i="16"/>
  <c r="AG158" i="16"/>
  <c r="O156" i="16"/>
  <c r="AG101" i="16"/>
  <c r="AG102" i="16"/>
  <c r="M216" i="16"/>
  <c r="M191" i="16"/>
  <c r="M193" i="16" s="1"/>
  <c r="M264" i="16" s="1"/>
  <c r="H105" i="30" s="1"/>
  <c r="N186" i="16"/>
  <c r="N192" i="16" s="1"/>
  <c r="M201" i="16"/>
  <c r="M204" i="16" s="1"/>
  <c r="M205" i="16" s="1"/>
  <c r="M265" i="16" s="1"/>
  <c r="H117" i="30" s="1"/>
  <c r="L265" i="16"/>
  <c r="G117" i="30" s="1"/>
  <c r="L193" i="16"/>
  <c r="L264" i="16" s="1"/>
  <c r="G105" i="30" s="1"/>
  <c r="N85" i="16"/>
  <c r="O85" i="16" s="1"/>
  <c r="O16" i="16"/>
  <c r="AG107" i="16" s="1"/>
  <c r="O15" i="16"/>
  <c r="O185" i="16" s="1"/>
  <c r="O14" i="16"/>
  <c r="K175" i="16"/>
  <c r="N42" i="16"/>
  <c r="N247" i="16" s="1"/>
  <c r="I109" i="30" s="1"/>
  <c r="N106" i="16"/>
  <c r="O106" i="16" s="1"/>
  <c r="L173" i="16"/>
  <c r="J179" i="16"/>
  <c r="J262" i="16" s="1"/>
  <c r="E116" i="30" s="1"/>
  <c r="I259" i="16"/>
  <c r="D114" i="30" s="1"/>
  <c r="L120" i="16"/>
  <c r="O137" i="16"/>
  <c r="O133" i="16"/>
  <c r="O135" i="16"/>
  <c r="O139" i="16"/>
  <c r="O138" i="16"/>
  <c r="O134" i="16"/>
  <c r="O79" i="16"/>
  <c r="O136" i="16"/>
  <c r="M150" i="16"/>
  <c r="O84" i="16"/>
  <c r="O101" i="16"/>
  <c r="O104" i="16"/>
  <c r="O102" i="16"/>
  <c r="O99" i="16"/>
  <c r="O103" i="16"/>
  <c r="N98" i="16"/>
  <c r="M115" i="16"/>
  <c r="O105" i="16"/>
  <c r="O100" i="16"/>
  <c r="O78" i="16"/>
  <c r="O82" i="16"/>
  <c r="O81" i="16"/>
  <c r="O80" i="16"/>
  <c r="O83" i="16"/>
  <c r="M77" i="16"/>
  <c r="M94" i="16" s="1"/>
  <c r="M120" i="16" s="1"/>
  <c r="L58" i="16"/>
  <c r="L253" i="16" s="1"/>
  <c r="G112" i="30" s="1"/>
  <c r="P9" i="16"/>
  <c r="O20" i="16"/>
  <c r="J101" i="30" s="1"/>
  <c r="O18" i="16"/>
  <c r="O19" i="16"/>
  <c r="J100" i="30" s="1"/>
  <c r="M31" i="16"/>
  <c r="M36" i="16" s="1"/>
  <c r="K253" i="16"/>
  <c r="F112" i="30" s="1"/>
  <c r="K60" i="16"/>
  <c r="N224" i="16"/>
  <c r="N228" i="16" s="1"/>
  <c r="N212" i="16"/>
  <c r="N141" i="16"/>
  <c r="O141" i="16" s="1"/>
  <c r="M30" i="16"/>
  <c r="M53" i="16" s="1"/>
  <c r="M251" i="16" s="1"/>
  <c r="H111" i="30" s="1"/>
  <c r="L35" i="16"/>
  <c r="L37" i="16" s="1"/>
  <c r="L32" i="16"/>
  <c r="N23" i="16"/>
  <c r="N24" i="16"/>
  <c r="N200" i="16" s="1"/>
  <c r="N203" i="16" s="1"/>
  <c r="N25" i="16"/>
  <c r="M26" i="16"/>
  <c r="M48" i="16"/>
  <c r="M249" i="16" s="1"/>
  <c r="H110" i="30" s="1"/>
  <c r="J244" i="16"/>
  <c r="E104" i="30" s="1"/>
  <c r="L232" i="16"/>
  <c r="K220" i="16"/>
  <c r="K241" i="16" s="1"/>
  <c r="F103" i="30" s="1"/>
  <c r="P154" i="16" l="1"/>
  <c r="AF171" i="16"/>
  <c r="AF172" i="16" s="1"/>
  <c r="N171" i="16" s="1"/>
  <c r="AH159" i="16"/>
  <c r="AG163" i="16"/>
  <c r="AH163" i="16" s="1"/>
  <c r="O163" i="16"/>
  <c r="P163" i="16" s="1"/>
  <c r="AH102" i="16"/>
  <c r="AG115" i="16"/>
  <c r="P157" i="16"/>
  <c r="P156" i="16"/>
  <c r="AH162" i="16"/>
  <c r="P160" i="16"/>
  <c r="AH161" i="16"/>
  <c r="AH106" i="16"/>
  <c r="AH103" i="16"/>
  <c r="AH105" i="16"/>
  <c r="AH101" i="16"/>
  <c r="P159" i="16"/>
  <c r="AH158" i="16"/>
  <c r="P161" i="16"/>
  <c r="P155" i="16"/>
  <c r="AH160" i="16"/>
  <c r="P162" i="16"/>
  <c r="AH107" i="16"/>
  <c r="AH156" i="16"/>
  <c r="AH100" i="16"/>
  <c r="P158" i="16"/>
  <c r="AH104" i="16"/>
  <c r="AH157" i="16"/>
  <c r="J259" i="16"/>
  <c r="E114" i="30" s="1"/>
  <c r="N216" i="16"/>
  <c r="P20" i="16"/>
  <c r="K101" i="30" s="1"/>
  <c r="O186" i="16"/>
  <c r="O192" i="16" s="1"/>
  <c r="P85" i="16"/>
  <c r="N201" i="16"/>
  <c r="N204" i="16" s="1"/>
  <c r="N205" i="16" s="1"/>
  <c r="N265" i="16" s="1"/>
  <c r="I117" i="30" s="1"/>
  <c r="N191" i="16"/>
  <c r="O86" i="16"/>
  <c r="P86" i="16" s="1"/>
  <c r="K177" i="16"/>
  <c r="K179" i="16" s="1"/>
  <c r="M173" i="16"/>
  <c r="M175" i="16" s="1"/>
  <c r="O107" i="16"/>
  <c r="P107" i="16" s="1"/>
  <c r="O42" i="16"/>
  <c r="O247" i="16" s="1"/>
  <c r="J109" i="30" s="1"/>
  <c r="P16" i="16"/>
  <c r="AH108" i="16" s="1"/>
  <c r="P15" i="16"/>
  <c r="P185" i="16" s="1"/>
  <c r="P14" i="16"/>
  <c r="L175" i="16"/>
  <c r="P141" i="16"/>
  <c r="P79" i="16"/>
  <c r="P140" i="16"/>
  <c r="P137" i="16"/>
  <c r="P138" i="16"/>
  <c r="P135" i="16"/>
  <c r="P136" i="16"/>
  <c r="P134" i="16"/>
  <c r="P139" i="16"/>
  <c r="P133" i="16"/>
  <c r="N150" i="16"/>
  <c r="N173" i="16" s="1"/>
  <c r="O98" i="16"/>
  <c r="N115" i="16"/>
  <c r="P104" i="16"/>
  <c r="P100" i="16"/>
  <c r="P105" i="16"/>
  <c r="P103" i="16"/>
  <c r="P99" i="16"/>
  <c r="P106" i="16"/>
  <c r="P102" i="16"/>
  <c r="P101" i="16"/>
  <c r="P81" i="16"/>
  <c r="P83" i="16"/>
  <c r="P82" i="16"/>
  <c r="P84" i="16"/>
  <c r="P78" i="16"/>
  <c r="P80" i="16"/>
  <c r="N77" i="16"/>
  <c r="N94" i="16" s="1"/>
  <c r="L60" i="16"/>
  <c r="M58" i="16"/>
  <c r="M60" i="16" s="1"/>
  <c r="O24" i="16"/>
  <c r="O200" i="16" s="1"/>
  <c r="O203" i="16" s="1"/>
  <c r="O25" i="16"/>
  <c r="O23" i="16"/>
  <c r="N30" i="16"/>
  <c r="N53" i="16" s="1"/>
  <c r="N251" i="16" s="1"/>
  <c r="I111" i="30" s="1"/>
  <c r="O224" i="16"/>
  <c r="O228" i="16" s="1"/>
  <c r="N31" i="16"/>
  <c r="N36" i="16" s="1"/>
  <c r="N48" i="16"/>
  <c r="N249" i="16" s="1"/>
  <c r="I110" i="30" s="1"/>
  <c r="N26" i="16"/>
  <c r="M35" i="16"/>
  <c r="M37" i="16" s="1"/>
  <c r="M32" i="16"/>
  <c r="K255" i="16"/>
  <c r="F113" i="30" s="1"/>
  <c r="Q9" i="16"/>
  <c r="P19" i="16"/>
  <c r="K100" i="30" s="1"/>
  <c r="O212" i="16"/>
  <c r="O142" i="16"/>
  <c r="P142" i="16" s="1"/>
  <c r="K244" i="16"/>
  <c r="F104" i="30" s="1"/>
  <c r="L220" i="16"/>
  <c r="L241" i="16" s="1"/>
  <c r="G103" i="30" s="1"/>
  <c r="M232" i="16"/>
  <c r="AG171" i="16" l="1"/>
  <c r="AI157" i="16"/>
  <c r="AI104" i="16"/>
  <c r="AI101" i="16"/>
  <c r="Q157" i="16"/>
  <c r="AI163" i="16"/>
  <c r="Q162" i="16"/>
  <c r="AI105" i="16"/>
  <c r="AG172" i="16"/>
  <c r="O171" i="16" s="1"/>
  <c r="Q158" i="16"/>
  <c r="AI160" i="16"/>
  <c r="AI103" i="16"/>
  <c r="AI102" i="16"/>
  <c r="AH164" i="16"/>
  <c r="AH171" i="16" s="1"/>
  <c r="P164" i="16"/>
  <c r="Q164" i="16" s="1"/>
  <c r="Q155" i="16"/>
  <c r="AI106" i="16"/>
  <c r="AH115" i="16"/>
  <c r="Q161" i="16"/>
  <c r="AI161" i="16"/>
  <c r="AI158" i="16"/>
  <c r="Q160" i="16"/>
  <c r="AI107" i="16"/>
  <c r="AI162" i="16"/>
  <c r="AI159" i="16"/>
  <c r="Q163" i="16"/>
  <c r="AI108" i="16"/>
  <c r="AI156" i="16"/>
  <c r="AI100" i="16"/>
  <c r="Q159" i="16"/>
  <c r="Q156" i="16"/>
  <c r="Q154" i="16"/>
  <c r="K262" i="16"/>
  <c r="F116" i="30" s="1"/>
  <c r="O216" i="16"/>
  <c r="Q20" i="16"/>
  <c r="L101" i="30" s="1"/>
  <c r="O191" i="16"/>
  <c r="O193" i="16" s="1"/>
  <c r="O264" i="16" s="1"/>
  <c r="J105" i="30" s="1"/>
  <c r="P186" i="16"/>
  <c r="P192" i="16" s="1"/>
  <c r="O201" i="16"/>
  <c r="O204" i="16" s="1"/>
  <c r="O205" i="16" s="1"/>
  <c r="O265" i="16" s="1"/>
  <c r="J117" i="30" s="1"/>
  <c r="P87" i="16"/>
  <c r="Q87" i="16" s="1"/>
  <c r="N193" i="16"/>
  <c r="N264" i="16" s="1"/>
  <c r="I105" i="30" s="1"/>
  <c r="P18" i="16"/>
  <c r="P24" i="16" s="1"/>
  <c r="O115" i="16"/>
  <c r="Q15" i="16"/>
  <c r="Q185" i="16" s="1"/>
  <c r="Q14" i="16"/>
  <c r="Q16" i="16"/>
  <c r="AI109" i="16" s="1"/>
  <c r="Q142" i="16"/>
  <c r="P42" i="16"/>
  <c r="P247" i="16" s="1"/>
  <c r="K109" i="30" s="1"/>
  <c r="P108" i="16"/>
  <c r="P115" i="16" s="1"/>
  <c r="M255" i="16"/>
  <c r="H113" i="30" s="1"/>
  <c r="M177" i="16"/>
  <c r="O150" i="16"/>
  <c r="M253" i="16"/>
  <c r="H112" i="30" s="1"/>
  <c r="L255" i="16"/>
  <c r="G113" i="30" s="1"/>
  <c r="L177" i="16"/>
  <c r="Q79" i="16"/>
  <c r="Q139" i="16"/>
  <c r="Q134" i="16"/>
  <c r="Q135" i="16"/>
  <c r="Q133" i="16"/>
  <c r="Q137" i="16"/>
  <c r="Q141" i="16"/>
  <c r="Q136" i="16"/>
  <c r="Q138" i="16"/>
  <c r="Q140" i="16"/>
  <c r="Q86" i="16"/>
  <c r="N120" i="16"/>
  <c r="N175" i="16" s="1"/>
  <c r="K259" i="16"/>
  <c r="F114" i="30" s="1"/>
  <c r="Q102" i="16"/>
  <c r="Q100" i="16"/>
  <c r="Q107" i="16"/>
  <c r="Q103" i="16"/>
  <c r="Q101" i="16"/>
  <c r="Q106" i="16"/>
  <c r="Q105" i="16"/>
  <c r="Q104" i="16"/>
  <c r="Q80" i="16"/>
  <c r="Q82" i="16"/>
  <c r="Q85" i="16"/>
  <c r="Q83" i="16"/>
  <c r="Q78" i="16"/>
  <c r="Q81" i="16"/>
  <c r="Q84" i="16"/>
  <c r="O77" i="16"/>
  <c r="O94" i="16" s="1"/>
  <c r="N58" i="16"/>
  <c r="N60" i="16" s="1"/>
  <c r="P212" i="16"/>
  <c r="P143" i="16"/>
  <c r="Q143" i="16" s="1"/>
  <c r="N32" i="16"/>
  <c r="N35" i="16"/>
  <c r="N37" i="16" s="1"/>
  <c r="O31" i="16"/>
  <c r="O36" i="16" s="1"/>
  <c r="R9" i="16"/>
  <c r="Q19" i="16"/>
  <c r="L100" i="30" s="1"/>
  <c r="O30" i="16"/>
  <c r="O53" i="16" s="1"/>
  <c r="O251" i="16" s="1"/>
  <c r="J111" i="30" s="1"/>
  <c r="O48" i="16"/>
  <c r="O249" i="16" s="1"/>
  <c r="J110" i="30" s="1"/>
  <c r="O26" i="16"/>
  <c r="P224" i="16"/>
  <c r="P228" i="16" s="1"/>
  <c r="M220" i="16"/>
  <c r="M241" i="16" s="1"/>
  <c r="H103" i="30" s="1"/>
  <c r="N232" i="16"/>
  <c r="L244" i="16"/>
  <c r="G104" i="30" s="1"/>
  <c r="AJ101" i="16" l="1"/>
  <c r="AJ161" i="16"/>
  <c r="AJ107" i="16"/>
  <c r="AI115" i="16"/>
  <c r="R161" i="16"/>
  <c r="R164" i="16"/>
  <c r="AJ109" i="16"/>
  <c r="AJ156" i="16"/>
  <c r="AI164" i="16"/>
  <c r="AJ164" i="16" s="1"/>
  <c r="R160" i="16"/>
  <c r="AH172" i="16"/>
  <c r="P171" i="16" s="1"/>
  <c r="AJ102" i="16"/>
  <c r="AI165" i="16"/>
  <c r="AJ165" i="16" s="1"/>
  <c r="Q165" i="16"/>
  <c r="R165" i="16" s="1"/>
  <c r="AJ108" i="16"/>
  <c r="AJ158" i="16"/>
  <c r="AJ104" i="16"/>
  <c r="AJ103" i="16"/>
  <c r="AJ157" i="16"/>
  <c r="AJ160" i="16"/>
  <c r="R154" i="16"/>
  <c r="R163" i="16"/>
  <c r="AJ106" i="16"/>
  <c r="R158" i="16"/>
  <c r="R156" i="16"/>
  <c r="AJ159" i="16"/>
  <c r="AJ105" i="16"/>
  <c r="R155" i="16"/>
  <c r="R162" i="16"/>
  <c r="R159" i="16"/>
  <c r="AJ162" i="16"/>
  <c r="R157" i="16"/>
  <c r="AJ163" i="16"/>
  <c r="L179" i="16"/>
  <c r="L262" i="16" s="1"/>
  <c r="G116" i="30" s="1"/>
  <c r="P216" i="16"/>
  <c r="R20" i="16"/>
  <c r="M101" i="30" s="1"/>
  <c r="P191" i="16"/>
  <c r="P193" i="16" s="1"/>
  <c r="P264" i="16" s="1"/>
  <c r="K105" i="30" s="1"/>
  <c r="Q186" i="16"/>
  <c r="Q192" i="16" s="1"/>
  <c r="Q88" i="16"/>
  <c r="R88" i="16" s="1"/>
  <c r="P23" i="16"/>
  <c r="P48" i="16" s="1"/>
  <c r="P249" i="16" s="1"/>
  <c r="K110" i="30" s="1"/>
  <c r="P25" i="16"/>
  <c r="O120" i="16"/>
  <c r="P30" i="16"/>
  <c r="P53" i="16" s="1"/>
  <c r="P251" i="16" s="1"/>
  <c r="K111" i="30" s="1"/>
  <c r="P200" i="16"/>
  <c r="P203" i="16" s="1"/>
  <c r="Q108" i="16"/>
  <c r="R108" i="16" s="1"/>
  <c r="N253" i="16"/>
  <c r="I112" i="30" s="1"/>
  <c r="R14" i="16"/>
  <c r="R16" i="16"/>
  <c r="AJ110" i="16" s="1"/>
  <c r="R15" i="16"/>
  <c r="R185" i="16" s="1"/>
  <c r="Q42" i="16"/>
  <c r="Q247" i="16" s="1"/>
  <c r="L109" i="30" s="1"/>
  <c r="Q109" i="16"/>
  <c r="R109" i="16" s="1"/>
  <c r="O173" i="16"/>
  <c r="L259" i="16"/>
  <c r="G114" i="30" s="1"/>
  <c r="Q144" i="16"/>
  <c r="R144" i="16" s="1"/>
  <c r="Q18" i="16"/>
  <c r="Q23" i="16" s="1"/>
  <c r="M179" i="16"/>
  <c r="M262" i="16" s="1"/>
  <c r="H116" i="30" s="1"/>
  <c r="N255" i="16"/>
  <c r="I113" i="30" s="1"/>
  <c r="N177" i="16"/>
  <c r="R136" i="16"/>
  <c r="R134" i="16"/>
  <c r="R79" i="16"/>
  <c r="R143" i="16"/>
  <c r="R137" i="16"/>
  <c r="R139" i="16"/>
  <c r="R140" i="16"/>
  <c r="R138" i="16"/>
  <c r="R133" i="16"/>
  <c r="R135" i="16"/>
  <c r="R141" i="16"/>
  <c r="R142" i="16"/>
  <c r="P150" i="16"/>
  <c r="R107" i="16"/>
  <c r="R105" i="16"/>
  <c r="R106" i="16"/>
  <c r="R102" i="16"/>
  <c r="R104" i="16"/>
  <c r="R101" i="16"/>
  <c r="R103" i="16"/>
  <c r="R87" i="16"/>
  <c r="R81" i="16"/>
  <c r="R86" i="16"/>
  <c r="R78" i="16"/>
  <c r="R82" i="16"/>
  <c r="R83" i="16"/>
  <c r="R80" i="16"/>
  <c r="R84" i="16"/>
  <c r="R85" i="16"/>
  <c r="P77" i="16"/>
  <c r="P94" i="16" s="1"/>
  <c r="P120" i="16" s="1"/>
  <c r="O58" i="16"/>
  <c r="O253" i="16" s="1"/>
  <c r="J112" i="30" s="1"/>
  <c r="S9" i="16"/>
  <c r="R19" i="16"/>
  <c r="M100" i="30" s="1"/>
  <c r="Q224" i="16"/>
  <c r="Q228" i="16" s="1"/>
  <c r="O35" i="16"/>
  <c r="O37" i="16" s="1"/>
  <c r="O32" i="16"/>
  <c r="Q212" i="16"/>
  <c r="O232" i="16"/>
  <c r="M244" i="16"/>
  <c r="H104" i="30" s="1"/>
  <c r="N220" i="16"/>
  <c r="N241" i="16" s="1"/>
  <c r="I103" i="30" s="1"/>
  <c r="AK165" i="16" l="1"/>
  <c r="AK159" i="16"/>
  <c r="AK160" i="16"/>
  <c r="AK109" i="16"/>
  <c r="S165" i="16"/>
  <c r="AK110" i="16"/>
  <c r="AK157" i="16"/>
  <c r="AK105" i="16"/>
  <c r="AK163" i="16"/>
  <c r="S156" i="16"/>
  <c r="S164" i="16"/>
  <c r="S157" i="16"/>
  <c r="AK161" i="16"/>
  <c r="AK103" i="16"/>
  <c r="AK102" i="16"/>
  <c r="AJ166" i="16"/>
  <c r="AK166" i="16" s="1"/>
  <c r="R166" i="16"/>
  <c r="S166" i="16" s="1"/>
  <c r="AK162" i="16"/>
  <c r="S158" i="16"/>
  <c r="AK104" i="16"/>
  <c r="S161" i="16"/>
  <c r="S159" i="16"/>
  <c r="AK106" i="16"/>
  <c r="AK158" i="16"/>
  <c r="S160" i="16"/>
  <c r="AI171" i="16"/>
  <c r="AI172" i="16" s="1"/>
  <c r="Q171" i="16" s="1"/>
  <c r="S162" i="16"/>
  <c r="S163" i="16"/>
  <c r="AK108" i="16"/>
  <c r="AK164" i="16"/>
  <c r="AK107" i="16"/>
  <c r="S155" i="16"/>
  <c r="S154" i="16"/>
  <c r="AK156" i="16"/>
  <c r="AJ115" i="16"/>
  <c r="M259" i="16"/>
  <c r="H114" i="30" s="1"/>
  <c r="S20" i="16"/>
  <c r="N101" i="30" s="1"/>
  <c r="Q216" i="16"/>
  <c r="Q191" i="16"/>
  <c r="Q193" i="16" s="1"/>
  <c r="Q264" i="16" s="1"/>
  <c r="L105" i="30" s="1"/>
  <c r="R186" i="16"/>
  <c r="R192" i="16" s="1"/>
  <c r="P201" i="16"/>
  <c r="P204" i="16" s="1"/>
  <c r="P205" i="16" s="1"/>
  <c r="P265" i="16" s="1"/>
  <c r="K117" i="30" s="1"/>
  <c r="P26" i="16"/>
  <c r="P31" i="16"/>
  <c r="P36" i="16" s="1"/>
  <c r="O175" i="16"/>
  <c r="R89" i="16"/>
  <c r="S89" i="16" s="1"/>
  <c r="P35" i="16"/>
  <c r="R224" i="16"/>
  <c r="R228" i="16" s="1"/>
  <c r="R212" i="16"/>
  <c r="R42" i="16"/>
  <c r="R247" i="16" s="1"/>
  <c r="M109" i="30" s="1"/>
  <c r="R110" i="16"/>
  <c r="R115" i="16" s="1"/>
  <c r="S16" i="16"/>
  <c r="AK111" i="16" s="1"/>
  <c r="S15" i="16"/>
  <c r="S185" i="16" s="1"/>
  <c r="S14" i="16"/>
  <c r="P173" i="16"/>
  <c r="P175" i="16" s="1"/>
  <c r="O60" i="16"/>
  <c r="N179" i="16"/>
  <c r="N262" i="16" s="1"/>
  <c r="I116" i="30" s="1"/>
  <c r="R18" i="16"/>
  <c r="R24" i="16" s="1"/>
  <c r="R200" i="16" s="1"/>
  <c r="R203" i="16" s="1"/>
  <c r="R145" i="16"/>
  <c r="S145" i="16" s="1"/>
  <c r="Q24" i="16"/>
  <c r="Q25" i="16"/>
  <c r="Q115" i="16"/>
  <c r="S144" i="16"/>
  <c r="S133" i="16"/>
  <c r="S140" i="16"/>
  <c r="S139" i="16"/>
  <c r="S134" i="16"/>
  <c r="S136" i="16"/>
  <c r="S79" i="16"/>
  <c r="S142" i="16"/>
  <c r="S135" i="16"/>
  <c r="S137" i="16"/>
  <c r="S143" i="16"/>
  <c r="S141" i="16"/>
  <c r="S138" i="16"/>
  <c r="Q150" i="16"/>
  <c r="S88" i="16"/>
  <c r="S104" i="16"/>
  <c r="S105" i="16"/>
  <c r="S109" i="16"/>
  <c r="S103" i="16"/>
  <c r="S102" i="16"/>
  <c r="S106" i="16"/>
  <c r="S108" i="16"/>
  <c r="S107" i="16"/>
  <c r="S80" i="16"/>
  <c r="S86" i="16"/>
  <c r="S85" i="16"/>
  <c r="S83" i="16"/>
  <c r="S81" i="16"/>
  <c r="S84" i="16"/>
  <c r="S82" i="16"/>
  <c r="S87" i="16"/>
  <c r="S78" i="16"/>
  <c r="Q77" i="16"/>
  <c r="Q94" i="16" s="1"/>
  <c r="T9" i="16"/>
  <c r="S19" i="16"/>
  <c r="N100" i="30" s="1"/>
  <c r="Q48" i="16"/>
  <c r="Q249" i="16" s="1"/>
  <c r="L110" i="30" s="1"/>
  <c r="N244" i="16"/>
  <c r="I104" i="30" s="1"/>
  <c r="P232" i="16"/>
  <c r="O220" i="16"/>
  <c r="O241" i="16" s="1"/>
  <c r="J103" i="30" s="1"/>
  <c r="AJ171" i="16" l="1"/>
  <c r="AL106" i="16"/>
  <c r="AL166" i="16"/>
  <c r="T163" i="16"/>
  <c r="AL104" i="16"/>
  <c r="AL161" i="16"/>
  <c r="AL110" i="16"/>
  <c r="AL156" i="16"/>
  <c r="T162" i="16"/>
  <c r="T158" i="16"/>
  <c r="T157" i="16"/>
  <c r="T165" i="16"/>
  <c r="T154" i="16"/>
  <c r="T164" i="16"/>
  <c r="AK167" i="16"/>
  <c r="AL167" i="16" s="1"/>
  <c r="S167" i="16"/>
  <c r="T167" i="16" s="1"/>
  <c r="AL162" i="16"/>
  <c r="T155" i="16"/>
  <c r="T160" i="16"/>
  <c r="T156" i="16"/>
  <c r="AL109" i="16"/>
  <c r="AL163" i="16"/>
  <c r="AL160" i="16"/>
  <c r="AL105" i="16"/>
  <c r="AL159" i="16"/>
  <c r="AL107" i="16"/>
  <c r="AL164" i="16"/>
  <c r="T159" i="16"/>
  <c r="AK115" i="16"/>
  <c r="AL157" i="16"/>
  <c r="T166" i="16"/>
  <c r="AL158" i="16"/>
  <c r="AL111" i="16"/>
  <c r="AJ172" i="16"/>
  <c r="R171" i="16" s="1"/>
  <c r="R232" i="16" s="1"/>
  <c r="AL108" i="16"/>
  <c r="T161" i="16"/>
  <c r="AL103" i="16"/>
  <c r="AL165" i="16"/>
  <c r="N259" i="16"/>
  <c r="I114" i="30" s="1"/>
  <c r="T20" i="16"/>
  <c r="O101" i="30" s="1"/>
  <c r="R216" i="16"/>
  <c r="R191" i="16"/>
  <c r="R193" i="16" s="1"/>
  <c r="R264" i="16" s="1"/>
  <c r="M105" i="30" s="1"/>
  <c r="Q173" i="16"/>
  <c r="S186" i="16"/>
  <c r="S192" i="16" s="1"/>
  <c r="S110" i="16"/>
  <c r="T110" i="16" s="1"/>
  <c r="O177" i="16"/>
  <c r="O179" i="16" s="1"/>
  <c r="O262" i="16" s="1"/>
  <c r="J116" i="30" s="1"/>
  <c r="P58" i="16"/>
  <c r="P253" i="16" s="1"/>
  <c r="K112" i="30" s="1"/>
  <c r="Q201" i="16"/>
  <c r="Q204" i="16" s="1"/>
  <c r="P37" i="16"/>
  <c r="P32" i="16"/>
  <c r="S90" i="16"/>
  <c r="T90" i="16" s="1"/>
  <c r="Q30" i="16"/>
  <c r="Q53" i="16" s="1"/>
  <c r="Q251" i="16" s="1"/>
  <c r="L111" i="30" s="1"/>
  <c r="Q200" i="16"/>
  <c r="Q203" i="16" s="1"/>
  <c r="R25" i="16"/>
  <c r="R201" i="16" s="1"/>
  <c r="R23" i="16"/>
  <c r="R48" i="16" s="1"/>
  <c r="R249" i="16" s="1"/>
  <c r="M110" i="30" s="1"/>
  <c r="O255" i="16"/>
  <c r="J113" i="30" s="1"/>
  <c r="T16" i="16"/>
  <c r="AL112" i="16" s="1"/>
  <c r="T15" i="16"/>
  <c r="T185" i="16" s="1"/>
  <c r="T14" i="16"/>
  <c r="S42" i="16"/>
  <c r="S247" i="16" s="1"/>
  <c r="N109" i="30" s="1"/>
  <c r="S111" i="16"/>
  <c r="S224" i="16"/>
  <c r="S228" i="16" s="1"/>
  <c r="S18" i="16"/>
  <c r="S23" i="16" s="1"/>
  <c r="S212" i="16"/>
  <c r="Q26" i="16"/>
  <c r="Q31" i="16"/>
  <c r="Q36" i="16" s="1"/>
  <c r="Q120" i="16"/>
  <c r="T79" i="16"/>
  <c r="T142" i="16"/>
  <c r="T138" i="16"/>
  <c r="T134" i="16"/>
  <c r="T143" i="16"/>
  <c r="T139" i="16"/>
  <c r="T135" i="16"/>
  <c r="T145" i="16"/>
  <c r="T141" i="16"/>
  <c r="T137" i="16"/>
  <c r="T133" i="16"/>
  <c r="T144" i="16"/>
  <c r="T140" i="16"/>
  <c r="T136" i="16"/>
  <c r="R150" i="16"/>
  <c r="S146" i="16"/>
  <c r="T146" i="16" s="1"/>
  <c r="T105" i="16"/>
  <c r="T107" i="16"/>
  <c r="T103" i="16"/>
  <c r="T109" i="16"/>
  <c r="T108" i="16"/>
  <c r="T104" i="16"/>
  <c r="T106" i="16"/>
  <c r="T78" i="16"/>
  <c r="T84" i="16"/>
  <c r="T85" i="16"/>
  <c r="T88" i="16"/>
  <c r="T89" i="16"/>
  <c r="T86" i="16"/>
  <c r="T87" i="16"/>
  <c r="T81" i="16"/>
  <c r="T80" i="16"/>
  <c r="T82" i="16"/>
  <c r="T83" i="16"/>
  <c r="R77" i="16"/>
  <c r="R94" i="16" s="1"/>
  <c r="Q232" i="16"/>
  <c r="R30" i="16"/>
  <c r="R53" i="16" s="1"/>
  <c r="R251" i="16" s="1"/>
  <c r="M111" i="30" s="1"/>
  <c r="U9" i="16"/>
  <c r="T19" i="16"/>
  <c r="O100" i="30" s="1"/>
  <c r="Q220" i="16"/>
  <c r="O244" i="16"/>
  <c r="J104" i="30" s="1"/>
  <c r="P220" i="16"/>
  <c r="P241" i="16" s="1"/>
  <c r="K103" i="30" s="1"/>
  <c r="U162" i="16" l="1"/>
  <c r="AM160" i="16"/>
  <c r="AM167" i="16"/>
  <c r="AM157" i="16"/>
  <c r="U161" i="16"/>
  <c r="U159" i="16"/>
  <c r="AM109" i="16"/>
  <c r="AL168" i="16"/>
  <c r="AL171" i="16" s="1"/>
  <c r="T168" i="16"/>
  <c r="U168" i="16" s="1"/>
  <c r="U167" i="16"/>
  <c r="AM158" i="16"/>
  <c r="AM112" i="16"/>
  <c r="AM159" i="16"/>
  <c r="AM108" i="16"/>
  <c r="AM163" i="16"/>
  <c r="AK171" i="16"/>
  <c r="AK172" i="16" s="1"/>
  <c r="S171" i="16" s="1"/>
  <c r="AM156" i="16"/>
  <c r="AM111" i="16"/>
  <c r="AM164" i="16"/>
  <c r="U156" i="16"/>
  <c r="U164" i="16"/>
  <c r="AM110" i="16"/>
  <c r="AM107" i="16"/>
  <c r="U160" i="16"/>
  <c r="U154" i="16"/>
  <c r="AM161" i="16"/>
  <c r="U155" i="16"/>
  <c r="U165" i="16"/>
  <c r="AM104" i="16"/>
  <c r="AM165" i="16"/>
  <c r="U166" i="16"/>
  <c r="AM105" i="16"/>
  <c r="U157" i="16"/>
  <c r="U163" i="16"/>
  <c r="AL115" i="16"/>
  <c r="AM106" i="16"/>
  <c r="AM162" i="16"/>
  <c r="U158" i="16"/>
  <c r="AM166" i="16"/>
  <c r="Q175" i="16"/>
  <c r="Q244" i="16" s="1"/>
  <c r="L104" i="30" s="1"/>
  <c r="S115" i="16"/>
  <c r="S216" i="16"/>
  <c r="U20" i="16"/>
  <c r="P101" i="30" s="1"/>
  <c r="S191" i="16"/>
  <c r="S193" i="16" s="1"/>
  <c r="S264" i="16" s="1"/>
  <c r="N105" i="30" s="1"/>
  <c r="T186" i="16"/>
  <c r="T192" i="16" s="1"/>
  <c r="P60" i="16"/>
  <c r="P255" i="16" s="1"/>
  <c r="K113" i="30" s="1"/>
  <c r="Q205" i="16"/>
  <c r="Q265" i="16" s="1"/>
  <c r="L117" i="30" s="1"/>
  <c r="Q35" i="16"/>
  <c r="Q37" i="16" s="1"/>
  <c r="T91" i="16"/>
  <c r="U91" i="16" s="1"/>
  <c r="R31" i="16"/>
  <c r="R36" i="16" s="1"/>
  <c r="R204" i="16"/>
  <c r="R205" i="16" s="1"/>
  <c r="R265" i="16" s="1"/>
  <c r="M117" i="30" s="1"/>
  <c r="O259" i="16"/>
  <c r="J114" i="30" s="1"/>
  <c r="S25" i="16"/>
  <c r="S201" i="16" s="1"/>
  <c r="S24" i="16"/>
  <c r="S200" i="16" s="1"/>
  <c r="S203" i="16" s="1"/>
  <c r="T224" i="16"/>
  <c r="T228" i="16" s="1"/>
  <c r="R26" i="16"/>
  <c r="Q32" i="16"/>
  <c r="T111" i="16"/>
  <c r="U111" i="16" s="1"/>
  <c r="T42" i="16"/>
  <c r="T247" i="16" s="1"/>
  <c r="O109" i="30" s="1"/>
  <c r="T112" i="16"/>
  <c r="U112" i="16" s="1"/>
  <c r="U16" i="16"/>
  <c r="AM113" i="16" s="1"/>
  <c r="U15" i="16"/>
  <c r="U185" i="16" s="1"/>
  <c r="U14" i="16"/>
  <c r="Q58" i="16"/>
  <c r="Q253" i="16" s="1"/>
  <c r="L112" i="30" s="1"/>
  <c r="Q241" i="16"/>
  <c r="L103" i="30" s="1"/>
  <c r="R120" i="16"/>
  <c r="R220" i="16"/>
  <c r="R241" i="16" s="1"/>
  <c r="M103" i="30" s="1"/>
  <c r="T18" i="16"/>
  <c r="T23" i="16" s="1"/>
  <c r="T212" i="16"/>
  <c r="R173" i="16"/>
  <c r="U145" i="16"/>
  <c r="U141" i="16"/>
  <c r="U137" i="16"/>
  <c r="U133" i="16"/>
  <c r="U146" i="16"/>
  <c r="U142" i="16"/>
  <c r="U138" i="16"/>
  <c r="U134" i="16"/>
  <c r="U143" i="16"/>
  <c r="U139" i="16"/>
  <c r="U135" i="16"/>
  <c r="U144" i="16"/>
  <c r="U140" i="16"/>
  <c r="U136" i="16"/>
  <c r="S150" i="16"/>
  <c r="T147" i="16"/>
  <c r="U147" i="16" s="1"/>
  <c r="U104" i="16"/>
  <c r="U109" i="16"/>
  <c r="U110" i="16"/>
  <c r="U106" i="16"/>
  <c r="U108" i="16"/>
  <c r="U105" i="16"/>
  <c r="U107" i="16"/>
  <c r="U78" i="16"/>
  <c r="U89" i="16"/>
  <c r="U87" i="16"/>
  <c r="U85" i="16"/>
  <c r="U83" i="16"/>
  <c r="U81" i="16"/>
  <c r="U79" i="16"/>
  <c r="U90" i="16"/>
  <c r="U86" i="16"/>
  <c r="U82" i="16"/>
  <c r="U88" i="16"/>
  <c r="U84" i="16"/>
  <c r="U80" i="16"/>
  <c r="S77" i="16"/>
  <c r="S94" i="16" s="1"/>
  <c r="R35" i="16"/>
  <c r="S48" i="16"/>
  <c r="S249" i="16" s="1"/>
  <c r="N110" i="30" s="1"/>
  <c r="V9" i="16"/>
  <c r="V162" i="16" s="1"/>
  <c r="U19" i="16"/>
  <c r="P100" i="30" s="1"/>
  <c r="P244" i="16"/>
  <c r="K104" i="30" s="1"/>
  <c r="AN164" i="16" l="1"/>
  <c r="S232" i="16"/>
  <c r="R58" i="16"/>
  <c r="R253" i="16" s="1"/>
  <c r="M112" i="30" s="1"/>
  <c r="V157" i="16"/>
  <c r="AM168" i="16"/>
  <c r="AN168" i="16" s="1"/>
  <c r="AN157" i="16"/>
  <c r="AL172" i="16"/>
  <c r="T171" i="16" s="1"/>
  <c r="V163" i="16"/>
  <c r="V155" i="16"/>
  <c r="V156" i="16"/>
  <c r="AN163" i="16"/>
  <c r="AN105" i="16"/>
  <c r="AN161" i="16"/>
  <c r="AN111" i="16"/>
  <c r="AN108" i="16"/>
  <c r="AN160" i="16"/>
  <c r="AN166" i="16"/>
  <c r="V166" i="16"/>
  <c r="V154" i="16"/>
  <c r="AN159" i="16"/>
  <c r="AM169" i="16"/>
  <c r="U169" i="16"/>
  <c r="V169" i="16" s="1"/>
  <c r="V168" i="16"/>
  <c r="AN113" i="16"/>
  <c r="S173" i="16"/>
  <c r="V158" i="16"/>
  <c r="AN165" i="16"/>
  <c r="V160" i="16"/>
  <c r="AN156" i="16"/>
  <c r="V161" i="16"/>
  <c r="AN162" i="16"/>
  <c r="AN107" i="16"/>
  <c r="AN109" i="16"/>
  <c r="AN112" i="16"/>
  <c r="AN106" i="16"/>
  <c r="AM115" i="16"/>
  <c r="AN110" i="16"/>
  <c r="V159" i="16"/>
  <c r="AN158" i="16"/>
  <c r="V165" i="16"/>
  <c r="V164" i="16"/>
  <c r="V167" i="16"/>
  <c r="AN167" i="16"/>
  <c r="R32" i="16"/>
  <c r="V20" i="16"/>
  <c r="Q101" i="30" s="1"/>
  <c r="T216" i="16"/>
  <c r="T191" i="16"/>
  <c r="T193" i="16" s="1"/>
  <c r="T264" i="16" s="1"/>
  <c r="O105" i="30" s="1"/>
  <c r="U186" i="16"/>
  <c r="U192" i="16" s="1"/>
  <c r="P177" i="16"/>
  <c r="P179" i="16" s="1"/>
  <c r="P262" i="16" s="1"/>
  <c r="K116" i="30" s="1"/>
  <c r="S30" i="16"/>
  <c r="S35" i="16" s="1"/>
  <c r="R37" i="16"/>
  <c r="U92" i="16"/>
  <c r="V92" i="16" s="1"/>
  <c r="S26" i="16"/>
  <c r="S31" i="16"/>
  <c r="S204" i="16"/>
  <c r="S205" i="16" s="1"/>
  <c r="S265" i="16" s="1"/>
  <c r="N117" i="30" s="1"/>
  <c r="T115" i="16"/>
  <c r="U224" i="16"/>
  <c r="U228" i="16" s="1"/>
  <c r="Q60" i="16"/>
  <c r="Q255" i="16" s="1"/>
  <c r="V14" i="16"/>
  <c r="V16" i="16"/>
  <c r="AN114" i="16" s="1"/>
  <c r="V15" i="16"/>
  <c r="V185" i="16" s="1"/>
  <c r="W185" i="16" s="1"/>
  <c r="U113" i="16"/>
  <c r="U115" i="16" s="1"/>
  <c r="U42" i="16"/>
  <c r="U247" i="16" s="1"/>
  <c r="P109" i="30" s="1"/>
  <c r="T25" i="16"/>
  <c r="T201" i="16" s="1"/>
  <c r="T24" i="16"/>
  <c r="R175" i="16"/>
  <c r="R244" i="16" s="1"/>
  <c r="M104" i="30" s="1"/>
  <c r="S120" i="16"/>
  <c r="S175" i="16" s="1"/>
  <c r="S244" i="16" s="1"/>
  <c r="N104" i="30" s="1"/>
  <c r="S220" i="16"/>
  <c r="S241" i="16" s="1"/>
  <c r="N103" i="30" s="1"/>
  <c r="U18" i="16"/>
  <c r="U24" i="16" s="1"/>
  <c r="U200" i="16" s="1"/>
  <c r="U203" i="16" s="1"/>
  <c r="U212" i="16"/>
  <c r="P259" i="16"/>
  <c r="K114" i="30" s="1"/>
  <c r="V111" i="16"/>
  <c r="V144" i="16"/>
  <c r="V140" i="16"/>
  <c r="V136" i="16"/>
  <c r="V143" i="16"/>
  <c r="V139" i="16"/>
  <c r="V135" i="16"/>
  <c r="V145" i="16"/>
  <c r="V141" i="16"/>
  <c r="V137" i="16"/>
  <c r="V133" i="16"/>
  <c r="V146" i="16"/>
  <c r="V142" i="16"/>
  <c r="V138" i="16"/>
  <c r="V134" i="16"/>
  <c r="V147" i="16"/>
  <c r="T150" i="16"/>
  <c r="U148" i="16"/>
  <c r="U150" i="16" s="1"/>
  <c r="V107" i="16"/>
  <c r="V105" i="16"/>
  <c r="V110" i="16"/>
  <c r="V112" i="16"/>
  <c r="V108" i="16"/>
  <c r="V109" i="16"/>
  <c r="V106" i="16"/>
  <c r="V90" i="16"/>
  <c r="V88" i="16"/>
  <c r="V86" i="16"/>
  <c r="V84" i="16"/>
  <c r="V82" i="16"/>
  <c r="V80" i="16"/>
  <c r="V78" i="16"/>
  <c r="V91" i="16"/>
  <c r="V89" i="16"/>
  <c r="V87" i="16"/>
  <c r="V85" i="16"/>
  <c r="V83" i="16"/>
  <c r="V81" i="16"/>
  <c r="V79" i="16"/>
  <c r="T77" i="16"/>
  <c r="T94" i="16" s="1"/>
  <c r="V19" i="16"/>
  <c r="Q100" i="30" s="1"/>
  <c r="T48" i="16"/>
  <c r="T249" i="16" s="1"/>
  <c r="O110" i="30" s="1"/>
  <c r="Q259" i="16" l="1"/>
  <c r="L114" i="30" s="1"/>
  <c r="L113" i="30"/>
  <c r="R60" i="16"/>
  <c r="R255" i="16" s="1"/>
  <c r="M113" i="30" s="1"/>
  <c r="AM171" i="16"/>
  <c r="AM172" i="16" s="1"/>
  <c r="U171" i="16" s="1"/>
  <c r="S53" i="16"/>
  <c r="AN115" i="16"/>
  <c r="AN169" i="16"/>
  <c r="AN170" i="16"/>
  <c r="V170" i="16"/>
  <c r="U216" i="16"/>
  <c r="U191" i="16"/>
  <c r="U193" i="16" s="1"/>
  <c r="U264" i="16" s="1"/>
  <c r="P105" i="30" s="1"/>
  <c r="V186" i="16"/>
  <c r="S32" i="16"/>
  <c r="U23" i="16"/>
  <c r="U48" i="16" s="1"/>
  <c r="U249" i="16" s="1"/>
  <c r="P110" i="30" s="1"/>
  <c r="V93" i="16"/>
  <c r="T232" i="16"/>
  <c r="T30" i="16"/>
  <c r="T53" i="16" s="1"/>
  <c r="T251" i="16" s="1"/>
  <c r="O111" i="30" s="1"/>
  <c r="T200" i="16"/>
  <c r="T203" i="16" s="1"/>
  <c r="T31" i="16"/>
  <c r="T36" i="16" s="1"/>
  <c r="T204" i="16"/>
  <c r="S58" i="16"/>
  <c r="S253" i="16" s="1"/>
  <c r="N112" i="30" s="1"/>
  <c r="S36" i="16"/>
  <c r="S37" i="16" s="1"/>
  <c r="R259" i="16"/>
  <c r="M114" i="30" s="1"/>
  <c r="V224" i="16"/>
  <c r="W224" i="16" s="1"/>
  <c r="Q177" i="16"/>
  <c r="Q179" i="16" s="1"/>
  <c r="Q262" i="16" s="1"/>
  <c r="L116" i="30" s="1"/>
  <c r="V113" i="16"/>
  <c r="R177" i="16"/>
  <c r="U232" i="16"/>
  <c r="V42" i="16"/>
  <c r="V247" i="16" s="1"/>
  <c r="Q109" i="30" s="1"/>
  <c r="V114" i="16"/>
  <c r="T26" i="16"/>
  <c r="U25" i="16"/>
  <c r="U201" i="16" s="1"/>
  <c r="V18" i="16"/>
  <c r="V23" i="16" s="1"/>
  <c r="V212" i="16"/>
  <c r="W212" i="16" s="1"/>
  <c r="T120" i="16"/>
  <c r="T220" i="16"/>
  <c r="S251" i="16"/>
  <c r="N111" i="30" s="1"/>
  <c r="U173" i="16"/>
  <c r="T173" i="16"/>
  <c r="V148" i="16"/>
  <c r="V149" i="16"/>
  <c r="U77" i="16"/>
  <c r="U94" i="16" s="1"/>
  <c r="U30" i="16"/>
  <c r="U53" i="16" s="1"/>
  <c r="U251" i="16" s="1"/>
  <c r="P111" i="30" s="1"/>
  <c r="V192" i="16" l="1"/>
  <c r="W192" i="16" s="1"/>
  <c r="W186" i="16"/>
  <c r="T35" i="16"/>
  <c r="T37" i="16" s="1"/>
  <c r="AN171" i="16"/>
  <c r="AN172" i="16" s="1"/>
  <c r="V171" i="16" s="1"/>
  <c r="V228" i="16"/>
  <c r="T58" i="16"/>
  <c r="T253" i="16" s="1"/>
  <c r="O112" i="30" s="1"/>
  <c r="V191" i="16"/>
  <c r="W191" i="16" s="1"/>
  <c r="T32" i="16"/>
  <c r="T241" i="16"/>
  <c r="O103" i="30" s="1"/>
  <c r="T205" i="16"/>
  <c r="T265" i="16" s="1"/>
  <c r="O117" i="30" s="1"/>
  <c r="S60" i="16"/>
  <c r="S177" i="16" s="1"/>
  <c r="U26" i="16"/>
  <c r="U204" i="16"/>
  <c r="U205" i="16" s="1"/>
  <c r="U265" i="16" s="1"/>
  <c r="P117" i="30" s="1"/>
  <c r="R179" i="16"/>
  <c r="R262" i="16" s="1"/>
  <c r="M116" i="30" s="1"/>
  <c r="U31" i="16"/>
  <c r="U36" i="16" s="1"/>
  <c r="V115" i="16"/>
  <c r="V25" i="16"/>
  <c r="V201" i="16" s="1"/>
  <c r="V24" i="16"/>
  <c r="V200" i="16" s="1"/>
  <c r="V203" i="16" s="1"/>
  <c r="W203" i="16" s="1"/>
  <c r="V216" i="16"/>
  <c r="T175" i="16"/>
  <c r="T244" i="16" s="1"/>
  <c r="O104" i="30" s="1"/>
  <c r="U120" i="16"/>
  <c r="U175" i="16" s="1"/>
  <c r="U244" i="16" s="1"/>
  <c r="P104" i="30" s="1"/>
  <c r="U220" i="16"/>
  <c r="U241" i="16" s="1"/>
  <c r="P103" i="30" s="1"/>
  <c r="V150" i="16"/>
  <c r="V77" i="16"/>
  <c r="V94" i="16" s="1"/>
  <c r="V48" i="16"/>
  <c r="V249" i="16" s="1"/>
  <c r="Q110" i="30" s="1"/>
  <c r="U35" i="16"/>
  <c r="W193" i="16" l="1"/>
  <c r="T60" i="16"/>
  <c r="T255" i="16" s="1"/>
  <c r="V193" i="16"/>
  <c r="V264" i="16" s="1"/>
  <c r="S255" i="16"/>
  <c r="V31" i="16"/>
  <c r="V36" i="16" s="1"/>
  <c r="V204" i="16"/>
  <c r="W204" i="16" s="1"/>
  <c r="S179" i="16"/>
  <c r="S262" i="16" s="1"/>
  <c r="N116" i="30" s="1"/>
  <c r="U32" i="16"/>
  <c r="U58" i="16"/>
  <c r="U60" i="16" s="1"/>
  <c r="U37" i="16"/>
  <c r="V232" i="16"/>
  <c r="V26" i="16"/>
  <c r="V30" i="16"/>
  <c r="V53" i="16" s="1"/>
  <c r="V251" i="16" s="1"/>
  <c r="Q111" i="30" s="1"/>
  <c r="V120" i="16"/>
  <c r="V220" i="16"/>
  <c r="V173" i="16"/>
  <c r="W264" i="16" l="1"/>
  <c r="Q105" i="30"/>
  <c r="T259" i="16"/>
  <c r="O114" i="30" s="1"/>
  <c r="O113" i="30"/>
  <c r="S259" i="16"/>
  <c r="N114" i="30" s="1"/>
  <c r="N113" i="30"/>
  <c r="T177" i="16"/>
  <c r="V58" i="16"/>
  <c r="V60" i="16" s="1"/>
  <c r="V255" i="16" s="1"/>
  <c r="Q113" i="30" s="1"/>
  <c r="V205" i="16"/>
  <c r="U253" i="16"/>
  <c r="P112" i="30" s="1"/>
  <c r="V241" i="16"/>
  <c r="V35" i="16"/>
  <c r="V37" i="16" s="1"/>
  <c r="V32" i="16"/>
  <c r="V175" i="16"/>
  <c r="V244" i="16" s="1"/>
  <c r="Q104" i="30" s="1"/>
  <c r="U177" i="16"/>
  <c r="U255" i="16"/>
  <c r="U259" i="16" l="1"/>
  <c r="P114" i="30" s="1"/>
  <c r="P113" i="30"/>
  <c r="W241" i="16"/>
  <c r="Q103" i="30"/>
  <c r="T179" i="16"/>
  <c r="T262" i="16" s="1"/>
  <c r="O116" i="30" s="1"/>
  <c r="V265" i="16"/>
  <c r="W205" i="16"/>
  <c r="V253" i="16"/>
  <c r="Q112" i="30" s="1"/>
  <c r="V259" i="16"/>
  <c r="Q114" i="30" s="1"/>
  <c r="V177" i="16"/>
  <c r="W265" i="16" l="1"/>
  <c r="Q117" i="30"/>
  <c r="U179" i="16"/>
  <c r="U262" i="16" s="1"/>
  <c r="P116" i="30" s="1"/>
  <c r="V179" i="16" l="1"/>
  <c r="V262" i="16" s="1"/>
  <c r="W262" i="16" l="1"/>
  <c r="Q116"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 Wierda</author>
  </authors>
  <commentList>
    <comment ref="D5" authorId="0" shapeId="0" xr:uid="{00000000-0006-0000-0400-000001000000}">
      <text>
        <r>
          <rPr>
            <b/>
            <sz val="9"/>
            <color indexed="81"/>
            <rFont val="Tahoma"/>
            <family val="2"/>
          </rPr>
          <t>changing the analysis period is not guaranteed to work properly!</t>
        </r>
        <r>
          <rPr>
            <sz val="9"/>
            <color indexed="81"/>
            <rFont val="Tahoma"/>
            <family val="2"/>
          </rPr>
          <t xml:space="preserve">
</t>
        </r>
      </text>
    </comment>
    <comment ref="C14" authorId="0" shapeId="0" xr:uid="{00000000-0006-0000-0400-000002000000}">
      <text>
        <r>
          <rPr>
            <sz val="9"/>
            <color indexed="81"/>
            <rFont val="Tahoma"/>
            <family val="2"/>
          </rPr>
          <t>same as sales above, but set to zero if outside analysis period defined above</t>
        </r>
      </text>
    </comment>
    <comment ref="C18" authorId="0" shapeId="0" xr:uid="{00000000-0006-0000-0400-000003000000}">
      <text>
        <r>
          <rPr>
            <sz val="9"/>
            <color indexed="81"/>
            <rFont val="Tahoma"/>
            <family val="2"/>
          </rPr>
          <t>Non-residential LFL have a lifetime around 10 years. This means that an LFL sold in e.g. 2021 would have to be replaced by another LFL in 2031, and these replacement sales are counted in the LFL sales for 2031 in MELISA. However, if this LFL is substituted in 2021 by a LED Tube, this LED tube has a longer life, and no substitution is necessary in 2031. This means that e.g. the 2031 LFL sales in MELISA that are replacement sales for LFL sold in 2021 (i.e. practically all non-residential) should not be counted as having to be replaced by LED, if they have been replaced by LED already in 2021.
Consequently, in good approximation, from ten years after the start of the LFL ban, the non-residential LFL sales to be substituted by LED have to be set to zero.
This is what is done on these rows. For earlier years, the number of substitutions is identical to the rows above.
Note: value for lifetime hardcoded in formulas.</t>
        </r>
      </text>
    </comment>
    <comment ref="C25" authorId="0" shapeId="0" xr:uid="{00000000-0006-0000-0400-000004000000}">
      <text>
        <r>
          <rPr>
            <b/>
            <sz val="9"/>
            <color indexed="81"/>
            <rFont val="Tahoma"/>
            <family val="2"/>
          </rPr>
          <t>Leo Wierda:</t>
        </r>
        <r>
          <rPr>
            <sz val="9"/>
            <color indexed="81"/>
            <rFont val="Tahoma"/>
            <family val="2"/>
          </rPr>
          <t xml:space="preserve">
this is the number of light sources involved; the number of luminaires is smaller because on average there is more than one light sources per luminaire</t>
        </r>
      </text>
    </comment>
    <comment ref="D28" authorId="0" shapeId="0" xr:uid="{00000000-0006-0000-0400-000005000000}">
      <text>
        <r>
          <rPr>
            <b/>
            <sz val="9"/>
            <color indexed="81"/>
            <rFont val="Tahoma"/>
            <family val="2"/>
          </rPr>
          <t>assumed to be per luminaire. Number of  luminaires is smaller than number of LFL, see factor further below</t>
        </r>
        <r>
          <rPr>
            <sz val="9"/>
            <color indexed="81"/>
            <rFont val="Tahoma"/>
            <family val="2"/>
          </rPr>
          <t xml:space="preserve">
</t>
        </r>
      </text>
    </comment>
    <comment ref="D29" authorId="0" shapeId="0" xr:uid="{00000000-0006-0000-0400-000006000000}">
      <text>
        <r>
          <rPr>
            <b/>
            <sz val="9"/>
            <color indexed="81"/>
            <rFont val="Tahoma"/>
            <family val="2"/>
          </rPr>
          <t>assumed to be per luminaire. Number of LED luminaires is smaller than number of LFL, see factor further below</t>
        </r>
        <r>
          <rPr>
            <sz val="9"/>
            <color indexed="81"/>
            <rFont val="Tahoma"/>
            <family val="2"/>
          </rPr>
          <t xml:space="preserve">
</t>
        </r>
      </text>
    </comment>
    <comment ref="D50" authorId="0" shapeId="0" xr:uid="{00000000-0006-0000-0400-000007000000}">
      <text>
        <r>
          <rPr>
            <b/>
            <sz val="9"/>
            <color indexed="81"/>
            <rFont val="Tahoma"/>
            <family val="2"/>
          </rPr>
          <t>assumed to be incl. VAT and per light source (not per luminaire)</t>
        </r>
        <r>
          <rPr>
            <sz val="9"/>
            <color indexed="81"/>
            <rFont val="Tahoma"/>
            <family val="2"/>
          </rPr>
          <t xml:space="preserve">
</t>
        </r>
      </text>
    </comment>
    <comment ref="D51" authorId="0" shapeId="0" xr:uid="{00000000-0006-0000-0400-000008000000}">
      <text>
        <r>
          <rPr>
            <b/>
            <sz val="9"/>
            <color indexed="81"/>
            <rFont val="Tahoma"/>
            <family val="2"/>
          </rPr>
          <t>assumed to be per light source (not per luminaire)</t>
        </r>
        <r>
          <rPr>
            <sz val="9"/>
            <color indexed="81"/>
            <rFont val="Tahoma"/>
            <family val="2"/>
          </rPr>
          <t xml:space="preserve">
</t>
        </r>
      </text>
    </comment>
    <comment ref="D55" authorId="0" shapeId="0" xr:uid="{00000000-0006-0000-0400-000009000000}">
      <text>
        <r>
          <rPr>
            <b/>
            <sz val="9"/>
            <color indexed="81"/>
            <rFont val="Tahoma"/>
            <family val="2"/>
          </rPr>
          <t>assumed to include the light source and auxiliaries, and to include VAT.</t>
        </r>
        <r>
          <rPr>
            <sz val="9"/>
            <color indexed="81"/>
            <rFont val="Tahoma"/>
            <family val="2"/>
          </rPr>
          <t xml:space="preserve">
</t>
        </r>
      </text>
    </comment>
    <comment ref="D56" authorId="0" shapeId="0" xr:uid="{00000000-0006-0000-0400-00000A000000}">
      <text>
        <r>
          <rPr>
            <b/>
            <sz val="9"/>
            <color indexed="81"/>
            <rFont val="Tahoma"/>
            <family val="2"/>
          </rPr>
          <t>assumed to include the light source and auxiliaries</t>
        </r>
        <r>
          <rPr>
            <sz val="9"/>
            <color indexed="81"/>
            <rFont val="Tahoma"/>
            <family val="2"/>
          </rPr>
          <t xml:space="preserve">
</t>
        </r>
      </text>
    </comment>
    <comment ref="C60" authorId="0" shapeId="0" xr:uid="{00000000-0006-0000-0400-00000B000000}">
      <text>
        <r>
          <rPr>
            <sz val="9"/>
            <color indexed="81"/>
            <rFont val="Tahoma"/>
            <family val="2"/>
          </rPr>
          <t>The costs for LEDs minus what the costs for LFL T5 would have been.</t>
        </r>
      </text>
    </comment>
    <comment ref="C66" authorId="0" shapeId="0" xr:uid="{00000000-0006-0000-0400-00000C000000}">
      <text>
        <r>
          <rPr>
            <sz val="9"/>
            <color indexed="81"/>
            <rFont val="Tahoma"/>
            <family val="2"/>
          </rPr>
          <t>including CG losses
CG efficiency assumed 90%</t>
        </r>
      </text>
    </comment>
    <comment ref="C67" authorId="0" shapeId="0" xr:uid="{00000000-0006-0000-0400-00000D000000}">
      <text>
        <r>
          <rPr>
            <sz val="9"/>
            <color indexed="81"/>
            <rFont val="Tahoma"/>
            <family val="2"/>
          </rPr>
          <t>including CG losses
CG efficiency assumed 91%</t>
        </r>
      </text>
    </comment>
    <comment ref="C68" authorId="0" shapeId="0" xr:uid="{00000000-0006-0000-0400-00000E000000}">
      <text>
        <r>
          <rPr>
            <b/>
            <sz val="9"/>
            <color indexed="81"/>
            <rFont val="Tahoma"/>
            <family val="2"/>
          </rPr>
          <t>including CG losses</t>
        </r>
        <r>
          <rPr>
            <sz val="9"/>
            <color indexed="81"/>
            <rFont val="Tahoma"/>
            <family val="2"/>
          </rPr>
          <t xml:space="preserve">
</t>
        </r>
      </text>
    </comment>
    <comment ref="C69" authorId="0" shapeId="0" xr:uid="{00000000-0006-0000-0400-00000F000000}">
      <text>
        <r>
          <rPr>
            <sz val="9"/>
            <color indexed="81"/>
            <rFont val="Tahoma"/>
            <family val="2"/>
          </rPr>
          <t>including CG losses</t>
        </r>
      </text>
    </comment>
    <comment ref="D117" authorId="0" shapeId="0" xr:uid="{00000000-0006-0000-0400-000010000000}">
      <text>
        <r>
          <rPr>
            <sz val="9"/>
            <color indexed="81"/>
            <rFont val="Tahoma"/>
            <family val="2"/>
          </rPr>
          <t>EIA / PRIMES rate for households</t>
        </r>
      </text>
    </comment>
    <comment ref="D118" authorId="0" shapeId="0" xr:uid="{00000000-0006-0000-0400-000011000000}">
      <text>
        <r>
          <rPr>
            <sz val="9"/>
            <color indexed="81"/>
            <rFont val="Tahoma"/>
            <family val="2"/>
          </rPr>
          <t>EIA / PRIMES rate for tertiary sector (most non-residential lights used there)</t>
        </r>
      </text>
    </comment>
    <comment ref="C124" authorId="0" shapeId="0" xr:uid="{00000000-0006-0000-0400-000012000000}">
      <text>
        <r>
          <rPr>
            <b/>
            <sz val="9"/>
            <color indexed="81"/>
            <rFont val="Tahoma"/>
            <family val="2"/>
          </rPr>
          <t xml:space="preserve">low-end 120 lm/W curve
</t>
        </r>
        <r>
          <rPr>
            <sz val="9"/>
            <color indexed="81"/>
            <rFont val="Tahoma"/>
            <family val="2"/>
          </rPr>
          <t xml:space="preserve">This includes LED driver efficiency and would strictly speaking not be correct if the LED is made to work on existing FL ballast, but difference expected to be small
</t>
        </r>
      </text>
    </comment>
    <comment ref="C125" authorId="0" shapeId="0" xr:uid="{00000000-0006-0000-0400-000013000000}">
      <text>
        <r>
          <rPr>
            <b/>
            <sz val="9"/>
            <color indexed="81"/>
            <rFont val="Tahoma"/>
            <family val="2"/>
          </rPr>
          <t>curve for high-end LED used for non-residential</t>
        </r>
        <r>
          <rPr>
            <sz val="9"/>
            <color indexed="81"/>
            <rFont val="Tahoma"/>
            <family val="2"/>
          </rPr>
          <t xml:space="preserve">
This includes LED driver efficiency and would strictly speaking not be correct if the LED is made to work on existing FL ballast, but difference expected to be small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Leo Wierda</author>
  </authors>
  <commentList>
    <comment ref="D5" authorId="0" shapeId="0" xr:uid="{00000000-0006-0000-0500-000001000000}">
      <text>
        <r>
          <rPr>
            <b/>
            <sz val="9"/>
            <color indexed="81"/>
            <rFont val="Tahoma"/>
            <family val="2"/>
          </rPr>
          <t>changing the analysis period is not guaranteed to work properly!</t>
        </r>
        <r>
          <rPr>
            <sz val="9"/>
            <color indexed="81"/>
            <rFont val="Tahoma"/>
            <family val="2"/>
          </rPr>
          <t xml:space="preserve">
</t>
        </r>
      </text>
    </comment>
    <comment ref="C14" authorId="0" shapeId="0" xr:uid="{00000000-0006-0000-0500-000002000000}">
      <text>
        <r>
          <rPr>
            <sz val="9"/>
            <color indexed="81"/>
            <rFont val="Tahoma"/>
            <family val="2"/>
          </rPr>
          <t>same as sales above, but set to zero if outside analysis period defined above</t>
        </r>
      </text>
    </comment>
    <comment ref="C18" authorId="0" shapeId="0" xr:uid="{00000000-0006-0000-0500-000003000000}">
      <text>
        <r>
          <rPr>
            <sz val="9"/>
            <color indexed="81"/>
            <rFont val="Tahoma"/>
            <family val="2"/>
          </rPr>
          <t>Non-residential LFL have a lifetime around 10 years. This means that an LFL sold in e.g. 2021 would have to be replaced by another LFL in 2031, and these replacement sales are counted in the LFL sales for 2031 in MELISA. However, if this LFL is substituted in 2021 by a LED Tube, this LED tube has a longer life, and no substitution is necessary in 2031. This means that e.g. the 2031 LFL sales in MELISA that are replacement sales for LFL sold in 2021 (i.e. practically all non-residential) should not be counted as having to be replaced by LED, if they have been replaced by LED already in 2021.
Consequently, in good approximation, from ten years after the start of the LFL ban, the non-residential LFL sales to be substituted by LED have to be set to zero.
This is what is done on these rows. For earlier years, the number of substitutions is identical to the rows above.
Note: value for lifetime hardcoded in formulas.</t>
        </r>
      </text>
    </comment>
    <comment ref="C25" authorId="0" shapeId="0" xr:uid="{00000000-0006-0000-0500-000004000000}">
      <text>
        <r>
          <rPr>
            <b/>
            <sz val="9"/>
            <color indexed="81"/>
            <rFont val="Tahoma"/>
            <family val="2"/>
          </rPr>
          <t>Leo Wierda:</t>
        </r>
        <r>
          <rPr>
            <sz val="9"/>
            <color indexed="81"/>
            <rFont val="Tahoma"/>
            <family val="2"/>
          </rPr>
          <t xml:space="preserve">
this is the number of light sources involved; the number of luminaires is smaller because on average there is more than one light sources per luminaire</t>
        </r>
      </text>
    </comment>
    <comment ref="D28" authorId="0" shapeId="0" xr:uid="{00000000-0006-0000-0500-000005000000}">
      <text>
        <r>
          <rPr>
            <b/>
            <sz val="9"/>
            <color indexed="81"/>
            <rFont val="Tahoma"/>
            <family val="2"/>
          </rPr>
          <t>assumed to be per luminaire. Number of  luminaires is smaller than number of LFL, see factor further below</t>
        </r>
        <r>
          <rPr>
            <sz val="9"/>
            <color indexed="81"/>
            <rFont val="Tahoma"/>
            <family val="2"/>
          </rPr>
          <t xml:space="preserve">
</t>
        </r>
      </text>
    </comment>
    <comment ref="D29" authorId="0" shapeId="0" xr:uid="{00000000-0006-0000-0500-000006000000}">
      <text>
        <r>
          <rPr>
            <b/>
            <sz val="9"/>
            <color indexed="81"/>
            <rFont val="Tahoma"/>
            <family val="2"/>
          </rPr>
          <t>assumed to be per luminaire. Number of LED luminaires is smaller than number of LFL, see factor further below</t>
        </r>
        <r>
          <rPr>
            <sz val="9"/>
            <color indexed="81"/>
            <rFont val="Tahoma"/>
            <family val="2"/>
          </rPr>
          <t xml:space="preserve">
</t>
        </r>
      </text>
    </comment>
    <comment ref="D50" authorId="0" shapeId="0" xr:uid="{00000000-0006-0000-0500-000007000000}">
      <text>
        <r>
          <rPr>
            <b/>
            <sz val="9"/>
            <color indexed="81"/>
            <rFont val="Tahoma"/>
            <family val="2"/>
          </rPr>
          <t>assumed to be incl. VAT and per light source (not per luminaire)</t>
        </r>
        <r>
          <rPr>
            <sz val="9"/>
            <color indexed="81"/>
            <rFont val="Tahoma"/>
            <family val="2"/>
          </rPr>
          <t xml:space="preserve">
</t>
        </r>
      </text>
    </comment>
    <comment ref="D51" authorId="0" shapeId="0" xr:uid="{00000000-0006-0000-0500-000008000000}">
      <text>
        <r>
          <rPr>
            <b/>
            <sz val="9"/>
            <color indexed="81"/>
            <rFont val="Tahoma"/>
            <family val="2"/>
          </rPr>
          <t>assumed to be per light source (not per luminaire)</t>
        </r>
        <r>
          <rPr>
            <sz val="9"/>
            <color indexed="81"/>
            <rFont val="Tahoma"/>
            <family val="2"/>
          </rPr>
          <t xml:space="preserve">
</t>
        </r>
      </text>
    </comment>
    <comment ref="D55" authorId="0" shapeId="0" xr:uid="{00000000-0006-0000-0500-000009000000}">
      <text>
        <r>
          <rPr>
            <b/>
            <sz val="9"/>
            <color indexed="81"/>
            <rFont val="Tahoma"/>
            <family val="2"/>
          </rPr>
          <t>assumed to include the light source and auxiliaries, and to include VAT.</t>
        </r>
        <r>
          <rPr>
            <sz val="9"/>
            <color indexed="81"/>
            <rFont val="Tahoma"/>
            <family val="2"/>
          </rPr>
          <t xml:space="preserve">
</t>
        </r>
      </text>
    </comment>
    <comment ref="D56" authorId="0" shapeId="0" xr:uid="{00000000-0006-0000-0500-00000A000000}">
      <text>
        <r>
          <rPr>
            <b/>
            <sz val="9"/>
            <color indexed="81"/>
            <rFont val="Tahoma"/>
            <family val="2"/>
          </rPr>
          <t>assumed to include the light source and auxiliaries</t>
        </r>
        <r>
          <rPr>
            <sz val="9"/>
            <color indexed="81"/>
            <rFont val="Tahoma"/>
            <family val="2"/>
          </rPr>
          <t xml:space="preserve">
</t>
        </r>
      </text>
    </comment>
    <comment ref="C60" authorId="0" shapeId="0" xr:uid="{00000000-0006-0000-0500-00000B000000}">
      <text>
        <r>
          <rPr>
            <sz val="9"/>
            <color indexed="81"/>
            <rFont val="Tahoma"/>
            <family val="2"/>
          </rPr>
          <t>The costs for LEDs minus what the costs for LFL T5 would have been.</t>
        </r>
      </text>
    </comment>
    <comment ref="C66" authorId="0" shapeId="0" xr:uid="{00000000-0006-0000-0500-00000C000000}">
      <text>
        <r>
          <rPr>
            <sz val="9"/>
            <color indexed="81"/>
            <rFont val="Tahoma"/>
            <family val="2"/>
          </rPr>
          <t>including CG losses
CG efficiency assumed 90%</t>
        </r>
      </text>
    </comment>
    <comment ref="C67" authorId="0" shapeId="0" xr:uid="{00000000-0006-0000-0500-00000D000000}">
      <text>
        <r>
          <rPr>
            <sz val="9"/>
            <color indexed="81"/>
            <rFont val="Tahoma"/>
            <family val="2"/>
          </rPr>
          <t>including CG losses
CG efficiency assumed 91%</t>
        </r>
      </text>
    </comment>
    <comment ref="C68" authorId="0" shapeId="0" xr:uid="{00000000-0006-0000-0500-00000E000000}">
      <text>
        <r>
          <rPr>
            <b/>
            <sz val="9"/>
            <color indexed="81"/>
            <rFont val="Tahoma"/>
            <family val="2"/>
          </rPr>
          <t>including CG losses</t>
        </r>
        <r>
          <rPr>
            <sz val="9"/>
            <color indexed="81"/>
            <rFont val="Tahoma"/>
            <family val="2"/>
          </rPr>
          <t xml:space="preserve">
</t>
        </r>
      </text>
    </comment>
    <comment ref="C69" authorId="0" shapeId="0" xr:uid="{00000000-0006-0000-0500-00000F000000}">
      <text>
        <r>
          <rPr>
            <sz val="9"/>
            <color indexed="81"/>
            <rFont val="Tahoma"/>
            <family val="2"/>
          </rPr>
          <t>including CG losses</t>
        </r>
      </text>
    </comment>
    <comment ref="D117" authorId="0" shapeId="0" xr:uid="{00000000-0006-0000-0500-000010000000}">
      <text>
        <r>
          <rPr>
            <sz val="9"/>
            <color indexed="81"/>
            <rFont val="Tahoma"/>
            <family val="2"/>
          </rPr>
          <t>EIA / PRIMES rate for households</t>
        </r>
      </text>
    </comment>
    <comment ref="D118" authorId="0" shapeId="0" xr:uid="{00000000-0006-0000-0500-000011000000}">
      <text>
        <r>
          <rPr>
            <sz val="9"/>
            <color indexed="81"/>
            <rFont val="Tahoma"/>
            <family val="2"/>
          </rPr>
          <t>EIA / PRIMES rate for tertiary sector (most non-residential lights used there)</t>
        </r>
      </text>
    </comment>
    <comment ref="C124" authorId="0" shapeId="0" xr:uid="{00000000-0006-0000-0500-000012000000}">
      <text>
        <r>
          <rPr>
            <b/>
            <sz val="9"/>
            <color indexed="81"/>
            <rFont val="Tahoma"/>
            <family val="2"/>
          </rPr>
          <t xml:space="preserve">low-end 120 lm/W curve
</t>
        </r>
        <r>
          <rPr>
            <sz val="9"/>
            <color indexed="81"/>
            <rFont val="Tahoma"/>
            <family val="2"/>
          </rPr>
          <t xml:space="preserve">This includes LED driver efficiency and would strictly speaking not be correct if the LED is made to work on existing FL ballast, but difference expected to be small
</t>
        </r>
      </text>
    </comment>
    <comment ref="C125" authorId="0" shapeId="0" xr:uid="{00000000-0006-0000-0500-000013000000}">
      <text>
        <r>
          <rPr>
            <b/>
            <sz val="9"/>
            <color indexed="81"/>
            <rFont val="Tahoma"/>
            <family val="2"/>
          </rPr>
          <t>curve for high-end LED used for non-residential</t>
        </r>
        <r>
          <rPr>
            <sz val="9"/>
            <color indexed="81"/>
            <rFont val="Tahoma"/>
            <family val="2"/>
          </rPr>
          <t xml:space="preserve">
This includes LED driver efficiency and would strictly speaking not be correct if the LED is made to work on existing FL ballast, but difference expected to be small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Leo Wierda</author>
  </authors>
  <commentList>
    <comment ref="D5" authorId="0" shapeId="0" xr:uid="{00000000-0006-0000-0600-000001000000}">
      <text>
        <r>
          <rPr>
            <b/>
            <sz val="9"/>
            <color indexed="81"/>
            <rFont val="Tahoma"/>
            <family val="2"/>
          </rPr>
          <t>changing the analysis period is not guaranteed to work properly!</t>
        </r>
        <r>
          <rPr>
            <sz val="9"/>
            <color indexed="81"/>
            <rFont val="Tahoma"/>
            <family val="2"/>
          </rPr>
          <t xml:space="preserve">
</t>
        </r>
      </text>
    </comment>
    <comment ref="C14" authorId="0" shapeId="0" xr:uid="{00000000-0006-0000-0600-000002000000}">
      <text>
        <r>
          <rPr>
            <sz val="9"/>
            <color indexed="81"/>
            <rFont val="Tahoma"/>
            <family val="2"/>
          </rPr>
          <t>same as sales above, but set to zero if outside analysis period defined above</t>
        </r>
      </text>
    </comment>
    <comment ref="C18" authorId="0" shapeId="0" xr:uid="{00000000-0006-0000-0600-000003000000}">
      <text>
        <r>
          <rPr>
            <sz val="9"/>
            <color indexed="81"/>
            <rFont val="Tahoma"/>
            <family val="2"/>
          </rPr>
          <t>Non-residential LFL have a lifetime around 10 years. This means that an LFL sold in e.g. 2021 would have to be replaced by another LFL in 2031, and these replacement sales are counted in the LFL sales for 2031 in MELISA. However, if this LFL is substituted in 2021 by a LED Tube, this LED tube has a longer life, and no substitution is necessary in 2031. This means that e.g. the 2031 LFL sales in MELISA that are replacement sales for LFL sold in 2021 (i.e. practically all non-residential) should not be counted as having to be replaced by LED, if they have been replaced by LED already in 2021.
Consequently, in good approximation, from ten years after the start of the LFL ban, the non-residential LFL sales to be substituted by LED have to be set to zero.
This is what is done on these rows. For earlier years, the number of substitutions is identical to the rows above.
Note: value for lifetime hardcoded in formulas.</t>
        </r>
      </text>
    </comment>
    <comment ref="C25" authorId="0" shapeId="0" xr:uid="{00000000-0006-0000-0600-000004000000}">
      <text>
        <r>
          <rPr>
            <b/>
            <sz val="9"/>
            <color indexed="81"/>
            <rFont val="Tahoma"/>
            <family val="2"/>
          </rPr>
          <t>Leo Wierda:</t>
        </r>
        <r>
          <rPr>
            <sz val="9"/>
            <color indexed="81"/>
            <rFont val="Tahoma"/>
            <family val="2"/>
          </rPr>
          <t xml:space="preserve">
this is the number of light sources involved; the number of luminaires is smaller because on average there is more than one light sources per luminaire</t>
        </r>
      </text>
    </comment>
    <comment ref="D28" authorId="0" shapeId="0" xr:uid="{00000000-0006-0000-0600-000005000000}">
      <text>
        <r>
          <rPr>
            <b/>
            <sz val="9"/>
            <color indexed="81"/>
            <rFont val="Tahoma"/>
            <family val="2"/>
          </rPr>
          <t>assumed to be per luminaire. Number of  luminaires is smaller than number of LFL, see factor further below</t>
        </r>
        <r>
          <rPr>
            <sz val="9"/>
            <color indexed="81"/>
            <rFont val="Tahoma"/>
            <family val="2"/>
          </rPr>
          <t xml:space="preserve">
</t>
        </r>
      </text>
    </comment>
    <comment ref="D29" authorId="0" shapeId="0" xr:uid="{00000000-0006-0000-0600-000006000000}">
      <text>
        <r>
          <rPr>
            <b/>
            <sz val="9"/>
            <color indexed="81"/>
            <rFont val="Tahoma"/>
            <family val="2"/>
          </rPr>
          <t>assumed to be per luminaire. Number of LED luminaires is smaller than number of LFL, see factor further below</t>
        </r>
        <r>
          <rPr>
            <sz val="9"/>
            <color indexed="81"/>
            <rFont val="Tahoma"/>
            <family val="2"/>
          </rPr>
          <t xml:space="preserve">
</t>
        </r>
      </text>
    </comment>
    <comment ref="D50" authorId="0" shapeId="0" xr:uid="{00000000-0006-0000-0600-000007000000}">
      <text>
        <r>
          <rPr>
            <b/>
            <sz val="9"/>
            <color indexed="81"/>
            <rFont val="Tahoma"/>
            <family val="2"/>
          </rPr>
          <t>assumed to be incl. VAT and per light source (not per luminaire)</t>
        </r>
        <r>
          <rPr>
            <sz val="9"/>
            <color indexed="81"/>
            <rFont val="Tahoma"/>
            <family val="2"/>
          </rPr>
          <t xml:space="preserve">
</t>
        </r>
      </text>
    </comment>
    <comment ref="D51" authorId="0" shapeId="0" xr:uid="{00000000-0006-0000-0600-000008000000}">
      <text>
        <r>
          <rPr>
            <b/>
            <sz val="9"/>
            <color indexed="81"/>
            <rFont val="Tahoma"/>
            <family val="2"/>
          </rPr>
          <t>assumed to be per light source (not per luminaire)</t>
        </r>
        <r>
          <rPr>
            <sz val="9"/>
            <color indexed="81"/>
            <rFont val="Tahoma"/>
            <family val="2"/>
          </rPr>
          <t xml:space="preserve">
</t>
        </r>
      </text>
    </comment>
    <comment ref="D55" authorId="0" shapeId="0" xr:uid="{00000000-0006-0000-0600-000009000000}">
      <text>
        <r>
          <rPr>
            <b/>
            <sz val="9"/>
            <color indexed="81"/>
            <rFont val="Tahoma"/>
            <family val="2"/>
          </rPr>
          <t>assumed to include the light source and auxiliaries, and to include VAT.</t>
        </r>
        <r>
          <rPr>
            <sz val="9"/>
            <color indexed="81"/>
            <rFont val="Tahoma"/>
            <family val="2"/>
          </rPr>
          <t xml:space="preserve">
</t>
        </r>
      </text>
    </comment>
    <comment ref="D56" authorId="0" shapeId="0" xr:uid="{00000000-0006-0000-0600-00000A000000}">
      <text>
        <r>
          <rPr>
            <b/>
            <sz val="9"/>
            <color indexed="81"/>
            <rFont val="Tahoma"/>
            <family val="2"/>
          </rPr>
          <t>assumed to include the light source and auxiliaries</t>
        </r>
        <r>
          <rPr>
            <sz val="9"/>
            <color indexed="81"/>
            <rFont val="Tahoma"/>
            <family val="2"/>
          </rPr>
          <t xml:space="preserve">
</t>
        </r>
      </text>
    </comment>
    <comment ref="C60" authorId="0" shapeId="0" xr:uid="{00000000-0006-0000-0600-00000B000000}">
      <text>
        <r>
          <rPr>
            <sz val="9"/>
            <color indexed="81"/>
            <rFont val="Tahoma"/>
            <family val="2"/>
          </rPr>
          <t>The costs for LEDs minus what the costs for LFL T5 would have been.</t>
        </r>
      </text>
    </comment>
    <comment ref="C66" authorId="0" shapeId="0" xr:uid="{00000000-0006-0000-0600-00000C000000}">
      <text>
        <r>
          <rPr>
            <sz val="9"/>
            <color indexed="81"/>
            <rFont val="Tahoma"/>
            <family val="2"/>
          </rPr>
          <t>including CG losses
CG efficiency assumed 90%</t>
        </r>
      </text>
    </comment>
    <comment ref="C67" authorId="0" shapeId="0" xr:uid="{00000000-0006-0000-0600-00000D000000}">
      <text>
        <r>
          <rPr>
            <sz val="9"/>
            <color indexed="81"/>
            <rFont val="Tahoma"/>
            <family val="2"/>
          </rPr>
          <t>including CG losses
CG efficiency assumed 91%</t>
        </r>
      </text>
    </comment>
    <comment ref="C68" authorId="0" shapeId="0" xr:uid="{00000000-0006-0000-0600-00000E000000}">
      <text>
        <r>
          <rPr>
            <b/>
            <sz val="9"/>
            <color indexed="81"/>
            <rFont val="Tahoma"/>
            <family val="2"/>
          </rPr>
          <t>including CG losses</t>
        </r>
        <r>
          <rPr>
            <sz val="9"/>
            <color indexed="81"/>
            <rFont val="Tahoma"/>
            <family val="2"/>
          </rPr>
          <t xml:space="preserve">
</t>
        </r>
      </text>
    </comment>
    <comment ref="C69" authorId="0" shapeId="0" xr:uid="{00000000-0006-0000-0600-00000F000000}">
      <text>
        <r>
          <rPr>
            <sz val="9"/>
            <color indexed="81"/>
            <rFont val="Tahoma"/>
            <family val="2"/>
          </rPr>
          <t>including CG losses</t>
        </r>
      </text>
    </comment>
    <comment ref="D117" authorId="0" shapeId="0" xr:uid="{00000000-0006-0000-0600-000010000000}">
      <text>
        <r>
          <rPr>
            <sz val="9"/>
            <color indexed="81"/>
            <rFont val="Tahoma"/>
            <family val="2"/>
          </rPr>
          <t>EIA / PRIMES rate for households</t>
        </r>
      </text>
    </comment>
    <comment ref="D118" authorId="0" shapeId="0" xr:uid="{00000000-0006-0000-0600-000011000000}">
      <text>
        <r>
          <rPr>
            <sz val="9"/>
            <color indexed="81"/>
            <rFont val="Tahoma"/>
            <family val="2"/>
          </rPr>
          <t>EIA / PRIMES rate for tertiary sector (most non-residential lights used there)</t>
        </r>
      </text>
    </comment>
    <comment ref="C124" authorId="0" shapeId="0" xr:uid="{00000000-0006-0000-0600-000012000000}">
      <text>
        <r>
          <rPr>
            <b/>
            <sz val="9"/>
            <color indexed="81"/>
            <rFont val="Tahoma"/>
            <family val="2"/>
          </rPr>
          <t xml:space="preserve">low-end 120 lm/W curve
</t>
        </r>
        <r>
          <rPr>
            <sz val="9"/>
            <color indexed="81"/>
            <rFont val="Tahoma"/>
            <family val="2"/>
          </rPr>
          <t xml:space="preserve">This includes LED driver efficiency and would strictly speaking not be correct if the LED is made to work on existing FL ballast, but difference expected to be small
</t>
        </r>
      </text>
    </comment>
    <comment ref="C125" authorId="0" shapeId="0" xr:uid="{00000000-0006-0000-0600-000013000000}">
      <text>
        <r>
          <rPr>
            <b/>
            <sz val="9"/>
            <color indexed="81"/>
            <rFont val="Tahoma"/>
            <family val="2"/>
          </rPr>
          <t>curve for high-end LED used for non-residential</t>
        </r>
        <r>
          <rPr>
            <sz val="9"/>
            <color indexed="81"/>
            <rFont val="Tahoma"/>
            <family val="2"/>
          </rPr>
          <t xml:space="preserve">
This includes LED driver efficiency and would strictly speaking not be correct if the LED is made to work on existing FL ballast, but difference expected to be small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Leo Wierda</author>
  </authors>
  <commentList>
    <comment ref="D5" authorId="0" shapeId="0" xr:uid="{00000000-0006-0000-0100-000001000000}">
      <text>
        <r>
          <rPr>
            <b/>
            <sz val="9"/>
            <color indexed="81"/>
            <rFont val="Tahoma"/>
            <family val="2"/>
          </rPr>
          <t>changing the analysis period is not guaranteed to work properly!</t>
        </r>
        <r>
          <rPr>
            <sz val="9"/>
            <color indexed="81"/>
            <rFont val="Tahoma"/>
            <family val="2"/>
          </rPr>
          <t xml:space="preserve">
</t>
        </r>
      </text>
    </comment>
    <comment ref="C14" authorId="0" shapeId="0" xr:uid="{00000000-0006-0000-0100-000002000000}">
      <text>
        <r>
          <rPr>
            <sz val="9"/>
            <color indexed="81"/>
            <rFont val="Tahoma"/>
            <family val="2"/>
          </rPr>
          <t>same as sales above, but set to zero if outside analysis period defined above</t>
        </r>
      </text>
    </comment>
    <comment ref="C18" authorId="0" shapeId="0" xr:uid="{00000000-0006-0000-0100-000003000000}">
      <text>
        <r>
          <rPr>
            <sz val="9"/>
            <color indexed="81"/>
            <rFont val="Tahoma"/>
            <family val="2"/>
          </rPr>
          <t>Non-residential LFL have a lifetime around 10 years. This means that an LFL sold in e.g. 2021 would have to be replaced by another LFL in 2031, and these replacement sales are counted in the LFL sales for 2031 in MELISA. However, if this LFL is substituted in 2021 by a LED Tube, this LED tube has a longer life, and no substitution is necessary in 2031. This means that e.g. the 2031 LFL sales in MELISA that are replacement sales for LFL sold in 2021 (i.e. practically all non-residential) should not be counted as having to be replaced by LED, if they have been replaced by LED already in 2021.
Consequently, in good approximation, from ten years after the start of the LFL ban, the non-residential LFL sales to be substituted by LED have to be set to zero.
This is what is done on these rows. For earlier years, the number of substitutions is identical to the rows above.
Note: lifetime value hardcoded in formulas</t>
        </r>
      </text>
    </comment>
    <comment ref="C25" authorId="0" shapeId="0" xr:uid="{00000000-0006-0000-0100-000004000000}">
      <text>
        <r>
          <rPr>
            <sz val="9"/>
            <color indexed="81"/>
            <rFont val="Tahoma"/>
            <family val="2"/>
          </rPr>
          <t>this is the number of light sources involved; the number of luminaires is smaller because on average there is more than one light sources per luminaire</t>
        </r>
      </text>
    </comment>
    <comment ref="D28" authorId="0" shapeId="0" xr:uid="{00000000-0006-0000-0100-000005000000}">
      <text>
        <r>
          <rPr>
            <b/>
            <sz val="9"/>
            <color indexed="81"/>
            <rFont val="Tahoma"/>
            <family val="2"/>
          </rPr>
          <t>assumed to be per luminaire. Number of  luminaires is smaller than number of LFL, see factor further below</t>
        </r>
        <r>
          <rPr>
            <sz val="9"/>
            <color indexed="81"/>
            <rFont val="Tahoma"/>
            <family val="2"/>
          </rPr>
          <t xml:space="preserve">
</t>
        </r>
      </text>
    </comment>
    <comment ref="D29" authorId="0" shapeId="0" xr:uid="{00000000-0006-0000-0100-000006000000}">
      <text>
        <r>
          <rPr>
            <b/>
            <sz val="9"/>
            <color indexed="81"/>
            <rFont val="Tahoma"/>
            <family val="2"/>
          </rPr>
          <t>assumed to be per luminaire. Number of LED luminaires is smaller than number of LFL, see factor further below</t>
        </r>
        <r>
          <rPr>
            <sz val="9"/>
            <color indexed="81"/>
            <rFont val="Tahoma"/>
            <family val="2"/>
          </rPr>
          <t xml:space="preserve">
</t>
        </r>
      </text>
    </comment>
    <comment ref="D50" authorId="0" shapeId="0" xr:uid="{00000000-0006-0000-0100-000007000000}">
      <text>
        <r>
          <rPr>
            <b/>
            <sz val="9"/>
            <color indexed="81"/>
            <rFont val="Tahoma"/>
            <family val="2"/>
          </rPr>
          <t>assumed to be incl. VAT and per light source (not per luminaire)</t>
        </r>
        <r>
          <rPr>
            <sz val="9"/>
            <color indexed="81"/>
            <rFont val="Tahoma"/>
            <family val="2"/>
          </rPr>
          <t xml:space="preserve">
</t>
        </r>
      </text>
    </comment>
    <comment ref="D51" authorId="0" shapeId="0" xr:uid="{00000000-0006-0000-0100-000008000000}">
      <text>
        <r>
          <rPr>
            <b/>
            <sz val="9"/>
            <color indexed="81"/>
            <rFont val="Tahoma"/>
            <family val="2"/>
          </rPr>
          <t>assumed to be per light source (not per luminaire)</t>
        </r>
        <r>
          <rPr>
            <sz val="9"/>
            <color indexed="81"/>
            <rFont val="Tahoma"/>
            <family val="2"/>
          </rPr>
          <t xml:space="preserve">
</t>
        </r>
      </text>
    </comment>
    <comment ref="D55" authorId="0" shapeId="0" xr:uid="{00000000-0006-0000-0100-000009000000}">
      <text>
        <r>
          <rPr>
            <b/>
            <sz val="9"/>
            <color indexed="81"/>
            <rFont val="Tahoma"/>
            <family val="2"/>
          </rPr>
          <t>assumed to include the light source and auxiliaries, and to include VAT.</t>
        </r>
        <r>
          <rPr>
            <sz val="9"/>
            <color indexed="81"/>
            <rFont val="Tahoma"/>
            <family val="2"/>
          </rPr>
          <t xml:space="preserve">
</t>
        </r>
      </text>
    </comment>
    <comment ref="D56" authorId="0" shapeId="0" xr:uid="{00000000-0006-0000-0100-00000A000000}">
      <text>
        <r>
          <rPr>
            <b/>
            <sz val="9"/>
            <color indexed="81"/>
            <rFont val="Tahoma"/>
            <family val="2"/>
          </rPr>
          <t>assumed to include the light source and auxiliaries</t>
        </r>
        <r>
          <rPr>
            <sz val="9"/>
            <color indexed="81"/>
            <rFont val="Tahoma"/>
            <family val="2"/>
          </rPr>
          <t xml:space="preserve">
</t>
        </r>
      </text>
    </comment>
    <comment ref="C60" authorId="0" shapeId="0" xr:uid="{00000000-0006-0000-0100-00000B000000}">
      <text>
        <r>
          <rPr>
            <sz val="9"/>
            <color indexed="81"/>
            <rFont val="Tahoma"/>
            <family val="2"/>
          </rPr>
          <t>The costs for LEDs minus what the costs for LFL T8 would have been.</t>
        </r>
      </text>
    </comment>
    <comment ref="C66" authorId="0" shapeId="0" xr:uid="{00000000-0006-0000-0100-00000C000000}">
      <text>
        <r>
          <rPr>
            <sz val="9"/>
            <color indexed="81"/>
            <rFont val="Tahoma"/>
            <family val="2"/>
          </rPr>
          <t>including CG losses
CG efficiency assumed 90%</t>
        </r>
      </text>
    </comment>
    <comment ref="C67" authorId="0" shapeId="0" xr:uid="{00000000-0006-0000-0100-00000D000000}">
      <text>
        <r>
          <rPr>
            <sz val="9"/>
            <color indexed="81"/>
            <rFont val="Tahoma"/>
            <family val="2"/>
          </rPr>
          <t>including CG losses
CG efficiency assumed 90%</t>
        </r>
      </text>
    </comment>
    <comment ref="C68" authorId="0" shapeId="0" xr:uid="{00000000-0006-0000-0100-00000E000000}">
      <text>
        <r>
          <rPr>
            <b/>
            <sz val="9"/>
            <color indexed="81"/>
            <rFont val="Tahoma"/>
            <family val="2"/>
          </rPr>
          <t>including CG losses</t>
        </r>
        <r>
          <rPr>
            <sz val="9"/>
            <color indexed="81"/>
            <rFont val="Tahoma"/>
            <family val="2"/>
          </rPr>
          <t xml:space="preserve">
</t>
        </r>
      </text>
    </comment>
    <comment ref="C69" authorId="0" shapeId="0" xr:uid="{00000000-0006-0000-0100-00000F000000}">
      <text>
        <r>
          <rPr>
            <sz val="9"/>
            <color indexed="81"/>
            <rFont val="Tahoma"/>
            <family val="2"/>
          </rPr>
          <t>including CG losses</t>
        </r>
      </text>
    </comment>
    <comment ref="D117" authorId="0" shapeId="0" xr:uid="{00000000-0006-0000-0100-000010000000}">
      <text>
        <r>
          <rPr>
            <sz val="9"/>
            <color indexed="81"/>
            <rFont val="Tahoma"/>
            <family val="2"/>
          </rPr>
          <t>EIA / PRIMES rate for households</t>
        </r>
      </text>
    </comment>
    <comment ref="D118" authorId="0" shapeId="0" xr:uid="{00000000-0006-0000-0100-000011000000}">
      <text>
        <r>
          <rPr>
            <sz val="9"/>
            <color indexed="81"/>
            <rFont val="Tahoma"/>
            <family val="2"/>
          </rPr>
          <t>EIA / PRIMES rate for tertiary sector (most non-residential lights used there)</t>
        </r>
      </text>
    </comment>
    <comment ref="C124" authorId="0" shapeId="0" xr:uid="{00000000-0006-0000-0100-000012000000}">
      <text>
        <r>
          <rPr>
            <b/>
            <sz val="9"/>
            <color indexed="81"/>
            <rFont val="Tahoma"/>
            <family val="2"/>
          </rPr>
          <t xml:space="preserve">low-end 120 lm/W curve
</t>
        </r>
        <r>
          <rPr>
            <sz val="9"/>
            <color indexed="81"/>
            <rFont val="Tahoma"/>
            <family val="2"/>
          </rPr>
          <t xml:space="preserve">This includes LED driver efficiency and would strictly speaking not be correct if the LED is made to work on existing FL ballast, but difference expected to be small
</t>
        </r>
      </text>
    </comment>
    <comment ref="C125" authorId="0" shapeId="0" xr:uid="{00000000-0006-0000-0100-000013000000}">
      <text>
        <r>
          <rPr>
            <b/>
            <sz val="9"/>
            <color indexed="81"/>
            <rFont val="Tahoma"/>
            <family val="2"/>
          </rPr>
          <t>curve for high-end LED used for non-residential</t>
        </r>
        <r>
          <rPr>
            <sz val="9"/>
            <color indexed="81"/>
            <rFont val="Tahoma"/>
            <family val="2"/>
          </rPr>
          <t xml:space="preserve">
This includes LED driver efficiency and would strictly speaking not be correct if the LED is made to work on existing FL ballast, but difference expected to be small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Leo Wierda</author>
  </authors>
  <commentList>
    <comment ref="D5" authorId="0" shapeId="0" xr:uid="{00000000-0006-0000-0200-000001000000}">
      <text>
        <r>
          <rPr>
            <b/>
            <sz val="9"/>
            <color indexed="81"/>
            <rFont val="Tahoma"/>
            <family val="2"/>
          </rPr>
          <t>changing the analysis period is not guaranteed to work properly!</t>
        </r>
        <r>
          <rPr>
            <sz val="9"/>
            <color indexed="81"/>
            <rFont val="Tahoma"/>
            <family val="2"/>
          </rPr>
          <t xml:space="preserve">
</t>
        </r>
      </text>
    </comment>
    <comment ref="C14" authorId="0" shapeId="0" xr:uid="{00000000-0006-0000-0200-000002000000}">
      <text>
        <r>
          <rPr>
            <sz val="9"/>
            <color indexed="81"/>
            <rFont val="Tahoma"/>
            <family val="2"/>
          </rPr>
          <t>same as sales above, but set to zero if outside analysis period defined above</t>
        </r>
      </text>
    </comment>
    <comment ref="C18" authorId="0" shapeId="0" xr:uid="{00000000-0006-0000-0200-000003000000}">
      <text>
        <r>
          <rPr>
            <sz val="9"/>
            <color indexed="81"/>
            <rFont val="Tahoma"/>
            <family val="2"/>
          </rPr>
          <t>Non-residential LFL have a lifetime around 10 years. This means that an LFL sold in e.g. 2021 would have to be replaced by another LFL in 2031, and these replacement sales are counted in the LFL sales for 2031 in MELISA. However, if this LFL is substituted in 2021 by a LED Tube, this LED tube has a longer life, and no substitution is necessary in 2031. This means that e.g. the 2031 LFL sales in MELISA that are replacement sales for LFL sold in 2021 (i.e. practically all non-residential) should not be counted as having to be replaced by LED, if they have been replaced by LED already in 2021.
Consequently, in good approximation, from ten years after the start of the LFL ban, the non-residential LFL sales to be substituted by LED have to be set to zero.
This is what is done on these rows. For earlier years, the number of substitutions is identical to the rows above.
Note: lifetime value hardcoded in formulas</t>
        </r>
      </text>
    </comment>
    <comment ref="C25" authorId="0" shapeId="0" xr:uid="{00000000-0006-0000-0200-000004000000}">
      <text>
        <r>
          <rPr>
            <sz val="9"/>
            <color indexed="81"/>
            <rFont val="Tahoma"/>
            <family val="2"/>
          </rPr>
          <t>this is the number of light sources involved; the number of luminaires is smaller because on average there is more than one light sources per luminaire</t>
        </r>
      </text>
    </comment>
    <comment ref="D28" authorId="0" shapeId="0" xr:uid="{00000000-0006-0000-0200-000005000000}">
      <text>
        <r>
          <rPr>
            <b/>
            <sz val="9"/>
            <color indexed="81"/>
            <rFont val="Tahoma"/>
            <family val="2"/>
          </rPr>
          <t>assumed to be per luminaire. Number of  luminaires is smaller than number of LFL, see factor further below</t>
        </r>
        <r>
          <rPr>
            <sz val="9"/>
            <color indexed="81"/>
            <rFont val="Tahoma"/>
            <family val="2"/>
          </rPr>
          <t xml:space="preserve">
</t>
        </r>
      </text>
    </comment>
    <comment ref="D29" authorId="0" shapeId="0" xr:uid="{00000000-0006-0000-0200-000006000000}">
      <text>
        <r>
          <rPr>
            <b/>
            <sz val="9"/>
            <color indexed="81"/>
            <rFont val="Tahoma"/>
            <family val="2"/>
          </rPr>
          <t>assumed to be per luminaire. Number of LED luminaires is smaller than number of LFL, see factor further below</t>
        </r>
        <r>
          <rPr>
            <sz val="9"/>
            <color indexed="81"/>
            <rFont val="Tahoma"/>
            <family val="2"/>
          </rPr>
          <t xml:space="preserve">
</t>
        </r>
      </text>
    </comment>
    <comment ref="D50" authorId="0" shapeId="0" xr:uid="{00000000-0006-0000-0200-000007000000}">
      <text>
        <r>
          <rPr>
            <b/>
            <sz val="9"/>
            <color indexed="81"/>
            <rFont val="Tahoma"/>
            <family val="2"/>
          </rPr>
          <t>assumed to be incl. VAT and per light source (not per luminaire)</t>
        </r>
        <r>
          <rPr>
            <sz val="9"/>
            <color indexed="81"/>
            <rFont val="Tahoma"/>
            <family val="2"/>
          </rPr>
          <t xml:space="preserve">
</t>
        </r>
      </text>
    </comment>
    <comment ref="D51" authorId="0" shapeId="0" xr:uid="{00000000-0006-0000-0200-000008000000}">
      <text>
        <r>
          <rPr>
            <b/>
            <sz val="9"/>
            <color indexed="81"/>
            <rFont val="Tahoma"/>
            <family val="2"/>
          </rPr>
          <t>assumed to be per light source (not per luminaire)</t>
        </r>
        <r>
          <rPr>
            <sz val="9"/>
            <color indexed="81"/>
            <rFont val="Tahoma"/>
            <family val="2"/>
          </rPr>
          <t xml:space="preserve">
</t>
        </r>
      </text>
    </comment>
    <comment ref="D55" authorId="0" shapeId="0" xr:uid="{00000000-0006-0000-0200-000009000000}">
      <text>
        <r>
          <rPr>
            <b/>
            <sz val="9"/>
            <color indexed="81"/>
            <rFont val="Tahoma"/>
            <family val="2"/>
          </rPr>
          <t>assumed to include the light source and auxiliaries, and to include VAT.</t>
        </r>
        <r>
          <rPr>
            <sz val="9"/>
            <color indexed="81"/>
            <rFont val="Tahoma"/>
            <family val="2"/>
          </rPr>
          <t xml:space="preserve">
</t>
        </r>
      </text>
    </comment>
    <comment ref="D56" authorId="0" shapeId="0" xr:uid="{00000000-0006-0000-0200-00000A000000}">
      <text>
        <r>
          <rPr>
            <b/>
            <sz val="9"/>
            <color indexed="81"/>
            <rFont val="Tahoma"/>
            <family val="2"/>
          </rPr>
          <t>assumed to include the light source and auxiliaries</t>
        </r>
        <r>
          <rPr>
            <sz val="9"/>
            <color indexed="81"/>
            <rFont val="Tahoma"/>
            <family val="2"/>
          </rPr>
          <t xml:space="preserve">
</t>
        </r>
      </text>
    </comment>
    <comment ref="C60" authorId="0" shapeId="0" xr:uid="{00000000-0006-0000-0200-00000B000000}">
      <text>
        <r>
          <rPr>
            <sz val="9"/>
            <color indexed="81"/>
            <rFont val="Tahoma"/>
            <family val="2"/>
          </rPr>
          <t>The costs for LEDs minus what the costs for LFL T8 would have been.</t>
        </r>
      </text>
    </comment>
    <comment ref="C66" authorId="0" shapeId="0" xr:uid="{00000000-0006-0000-0200-00000C000000}">
      <text>
        <r>
          <rPr>
            <sz val="9"/>
            <color indexed="81"/>
            <rFont val="Tahoma"/>
            <family val="2"/>
          </rPr>
          <t>including CG losses
CG efficiency assumed 90%</t>
        </r>
      </text>
    </comment>
    <comment ref="C67" authorId="0" shapeId="0" xr:uid="{00000000-0006-0000-0200-00000D000000}">
      <text>
        <r>
          <rPr>
            <sz val="9"/>
            <color indexed="81"/>
            <rFont val="Tahoma"/>
            <family val="2"/>
          </rPr>
          <t>including CG losses
CG efficiency assumed 90%</t>
        </r>
      </text>
    </comment>
    <comment ref="C68" authorId="0" shapeId="0" xr:uid="{00000000-0006-0000-0200-00000E000000}">
      <text>
        <r>
          <rPr>
            <b/>
            <sz val="9"/>
            <color indexed="81"/>
            <rFont val="Tahoma"/>
            <family val="2"/>
          </rPr>
          <t>including CG losses</t>
        </r>
        <r>
          <rPr>
            <sz val="9"/>
            <color indexed="81"/>
            <rFont val="Tahoma"/>
            <family val="2"/>
          </rPr>
          <t xml:space="preserve">
</t>
        </r>
      </text>
    </comment>
    <comment ref="C69" authorId="0" shapeId="0" xr:uid="{00000000-0006-0000-0200-00000F000000}">
      <text>
        <r>
          <rPr>
            <sz val="9"/>
            <color indexed="81"/>
            <rFont val="Tahoma"/>
            <family val="2"/>
          </rPr>
          <t>including CG losses</t>
        </r>
      </text>
    </comment>
    <comment ref="D117" authorId="0" shapeId="0" xr:uid="{00000000-0006-0000-0200-000010000000}">
      <text>
        <r>
          <rPr>
            <sz val="9"/>
            <color indexed="81"/>
            <rFont val="Tahoma"/>
            <family val="2"/>
          </rPr>
          <t>EIA / PRIMES rate for households</t>
        </r>
      </text>
    </comment>
    <comment ref="D118" authorId="0" shapeId="0" xr:uid="{00000000-0006-0000-0200-000011000000}">
      <text>
        <r>
          <rPr>
            <sz val="9"/>
            <color indexed="81"/>
            <rFont val="Tahoma"/>
            <family val="2"/>
          </rPr>
          <t>EIA / PRIMES rate for tertiary sector (most non-residential lights used there)</t>
        </r>
      </text>
    </comment>
    <comment ref="C124" authorId="0" shapeId="0" xr:uid="{00000000-0006-0000-0200-000012000000}">
      <text>
        <r>
          <rPr>
            <b/>
            <sz val="9"/>
            <color indexed="81"/>
            <rFont val="Tahoma"/>
            <family val="2"/>
          </rPr>
          <t xml:space="preserve">low-end 120 lm/W curve
</t>
        </r>
        <r>
          <rPr>
            <sz val="9"/>
            <color indexed="81"/>
            <rFont val="Tahoma"/>
            <family val="2"/>
          </rPr>
          <t xml:space="preserve">This includes LED driver efficiency and would strictly speaking not be correct if the LED is made to work on existing FL ballast, but difference expected to be small
</t>
        </r>
      </text>
    </comment>
    <comment ref="C125" authorId="0" shapeId="0" xr:uid="{00000000-0006-0000-0200-000013000000}">
      <text>
        <r>
          <rPr>
            <b/>
            <sz val="9"/>
            <color indexed="81"/>
            <rFont val="Tahoma"/>
            <family val="2"/>
          </rPr>
          <t>curve for high-end LED used for non-residential</t>
        </r>
        <r>
          <rPr>
            <sz val="9"/>
            <color indexed="81"/>
            <rFont val="Tahoma"/>
            <family val="2"/>
          </rPr>
          <t xml:space="preserve">
This includes LED driver efficiency and would strictly speaking not be correct if the LED is made to work on existing FL ballast, but difference expected to be small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Leo Wierda</author>
  </authors>
  <commentList>
    <comment ref="D5" authorId="0" shapeId="0" xr:uid="{00000000-0006-0000-0300-000001000000}">
      <text>
        <r>
          <rPr>
            <b/>
            <sz val="9"/>
            <color indexed="81"/>
            <rFont val="Tahoma"/>
            <family val="2"/>
          </rPr>
          <t>changing the analysis period is not guaranteed to work properly!</t>
        </r>
        <r>
          <rPr>
            <sz val="9"/>
            <color indexed="81"/>
            <rFont val="Tahoma"/>
            <family val="2"/>
          </rPr>
          <t xml:space="preserve">
</t>
        </r>
      </text>
    </comment>
    <comment ref="C14" authorId="0" shapeId="0" xr:uid="{00000000-0006-0000-0300-000002000000}">
      <text>
        <r>
          <rPr>
            <sz val="9"/>
            <color indexed="81"/>
            <rFont val="Tahoma"/>
            <family val="2"/>
          </rPr>
          <t>same as sales above, but set to zero if outside analysis period defined above</t>
        </r>
      </text>
    </comment>
    <comment ref="C18" authorId="0" shapeId="0" xr:uid="{00000000-0006-0000-0300-000003000000}">
      <text>
        <r>
          <rPr>
            <sz val="9"/>
            <color indexed="81"/>
            <rFont val="Tahoma"/>
            <family val="2"/>
          </rPr>
          <t>Non-residential LFL have a lifetime around 10 years. This means that an LFL sold in e.g. 2021 would have to be replaced by another LFL in 2031, and these replacement sales are counted in the LFL sales for 2031 in MELISA. However, if this LFL is substituted in 2021 by a LED Tube, this LED tube has a longer life, and no substitution is necessary in 2031. This means that e.g. the 2031 LFL sales in MELISA that are replacement sales for LFL sold in 2021 (i.e. practically all non-residential) should not be counted as having to be replaced by LED, if they have been replaced by LED already in 2021.
Consequently, in good approximation, from ten years after the start of the LFL ban, the non-residential LFL sales to be substituted by LED have to be set to zero.
This is what is done on these rows. For earlier years, the number of substitutions is identical to the rows above.
Note: lifetime value hardcoded in formulas</t>
        </r>
      </text>
    </comment>
    <comment ref="C25" authorId="0" shapeId="0" xr:uid="{00000000-0006-0000-0300-000004000000}">
      <text>
        <r>
          <rPr>
            <sz val="9"/>
            <color indexed="81"/>
            <rFont val="Tahoma"/>
            <family val="2"/>
          </rPr>
          <t>this is the number of light sources involved; the number of luminaires is smaller because on average there is more than one light sources per luminaire</t>
        </r>
      </text>
    </comment>
    <comment ref="D28" authorId="0" shapeId="0" xr:uid="{00000000-0006-0000-0300-000005000000}">
      <text>
        <r>
          <rPr>
            <b/>
            <sz val="9"/>
            <color indexed="81"/>
            <rFont val="Tahoma"/>
            <family val="2"/>
          </rPr>
          <t>assumed to be per luminaire. Number of  luminaires is smaller than number of LFL, see factor further below</t>
        </r>
        <r>
          <rPr>
            <sz val="9"/>
            <color indexed="81"/>
            <rFont val="Tahoma"/>
            <family val="2"/>
          </rPr>
          <t xml:space="preserve">
</t>
        </r>
      </text>
    </comment>
    <comment ref="D29" authorId="0" shapeId="0" xr:uid="{00000000-0006-0000-0300-000006000000}">
      <text>
        <r>
          <rPr>
            <b/>
            <sz val="9"/>
            <color indexed="81"/>
            <rFont val="Tahoma"/>
            <family val="2"/>
          </rPr>
          <t>assumed to be per luminaire. Number of LED luminaires is smaller than number of LFL, see factor further below</t>
        </r>
        <r>
          <rPr>
            <sz val="9"/>
            <color indexed="81"/>
            <rFont val="Tahoma"/>
            <family val="2"/>
          </rPr>
          <t xml:space="preserve">
</t>
        </r>
      </text>
    </comment>
    <comment ref="D50" authorId="0" shapeId="0" xr:uid="{00000000-0006-0000-0300-000007000000}">
      <text>
        <r>
          <rPr>
            <b/>
            <sz val="9"/>
            <color indexed="81"/>
            <rFont val="Tahoma"/>
            <family val="2"/>
          </rPr>
          <t>assumed to be incl. VAT and per light source (not per luminaire)</t>
        </r>
        <r>
          <rPr>
            <sz val="9"/>
            <color indexed="81"/>
            <rFont val="Tahoma"/>
            <family val="2"/>
          </rPr>
          <t xml:space="preserve">
</t>
        </r>
      </text>
    </comment>
    <comment ref="D51" authorId="0" shapeId="0" xr:uid="{00000000-0006-0000-0300-000008000000}">
      <text>
        <r>
          <rPr>
            <b/>
            <sz val="9"/>
            <color indexed="81"/>
            <rFont val="Tahoma"/>
            <family val="2"/>
          </rPr>
          <t>assumed to be per light source (not per luminaire)</t>
        </r>
        <r>
          <rPr>
            <sz val="9"/>
            <color indexed="81"/>
            <rFont val="Tahoma"/>
            <family val="2"/>
          </rPr>
          <t xml:space="preserve">
</t>
        </r>
      </text>
    </comment>
    <comment ref="D55" authorId="0" shapeId="0" xr:uid="{00000000-0006-0000-0300-000009000000}">
      <text>
        <r>
          <rPr>
            <b/>
            <sz val="9"/>
            <color indexed="81"/>
            <rFont val="Tahoma"/>
            <family val="2"/>
          </rPr>
          <t>assumed to include the light source and auxiliaries, and to include VAT.</t>
        </r>
        <r>
          <rPr>
            <sz val="9"/>
            <color indexed="81"/>
            <rFont val="Tahoma"/>
            <family val="2"/>
          </rPr>
          <t xml:space="preserve">
</t>
        </r>
      </text>
    </comment>
    <comment ref="D56" authorId="0" shapeId="0" xr:uid="{00000000-0006-0000-0300-00000A000000}">
      <text>
        <r>
          <rPr>
            <b/>
            <sz val="9"/>
            <color indexed="81"/>
            <rFont val="Tahoma"/>
            <family val="2"/>
          </rPr>
          <t>assumed to include the light source and auxiliaries</t>
        </r>
        <r>
          <rPr>
            <sz val="9"/>
            <color indexed="81"/>
            <rFont val="Tahoma"/>
            <family val="2"/>
          </rPr>
          <t xml:space="preserve">
</t>
        </r>
      </text>
    </comment>
    <comment ref="C60" authorId="0" shapeId="0" xr:uid="{00000000-0006-0000-0300-00000B000000}">
      <text>
        <r>
          <rPr>
            <sz val="9"/>
            <color indexed="81"/>
            <rFont val="Tahoma"/>
            <family val="2"/>
          </rPr>
          <t>The costs for LEDs minus what the costs for LFL T8 would have been.</t>
        </r>
      </text>
    </comment>
    <comment ref="C66" authorId="0" shapeId="0" xr:uid="{00000000-0006-0000-0300-00000C000000}">
      <text>
        <r>
          <rPr>
            <sz val="9"/>
            <color indexed="81"/>
            <rFont val="Tahoma"/>
            <family val="2"/>
          </rPr>
          <t>including CG losses
CG efficiency assumed 90%</t>
        </r>
      </text>
    </comment>
    <comment ref="C67" authorId="0" shapeId="0" xr:uid="{00000000-0006-0000-0300-00000D000000}">
      <text>
        <r>
          <rPr>
            <sz val="9"/>
            <color indexed="81"/>
            <rFont val="Tahoma"/>
            <family val="2"/>
          </rPr>
          <t>including CG losses
CG efficiency assumed 90%</t>
        </r>
      </text>
    </comment>
    <comment ref="C68" authorId="0" shapeId="0" xr:uid="{00000000-0006-0000-0300-00000E000000}">
      <text>
        <r>
          <rPr>
            <b/>
            <sz val="9"/>
            <color indexed="81"/>
            <rFont val="Tahoma"/>
            <family val="2"/>
          </rPr>
          <t>including CG losses</t>
        </r>
        <r>
          <rPr>
            <sz val="9"/>
            <color indexed="81"/>
            <rFont val="Tahoma"/>
            <family val="2"/>
          </rPr>
          <t xml:space="preserve">
</t>
        </r>
      </text>
    </comment>
    <comment ref="C69" authorId="0" shapeId="0" xr:uid="{00000000-0006-0000-0300-00000F000000}">
      <text>
        <r>
          <rPr>
            <sz val="9"/>
            <color indexed="81"/>
            <rFont val="Tahoma"/>
            <family val="2"/>
          </rPr>
          <t>including CG losses</t>
        </r>
      </text>
    </comment>
    <comment ref="D117" authorId="0" shapeId="0" xr:uid="{00000000-0006-0000-0300-000010000000}">
      <text>
        <r>
          <rPr>
            <sz val="9"/>
            <color indexed="81"/>
            <rFont val="Tahoma"/>
            <family val="2"/>
          </rPr>
          <t>EIA / PRIMES rate for households</t>
        </r>
      </text>
    </comment>
    <comment ref="D118" authorId="0" shapeId="0" xr:uid="{00000000-0006-0000-0300-000011000000}">
      <text>
        <r>
          <rPr>
            <sz val="9"/>
            <color indexed="81"/>
            <rFont val="Tahoma"/>
            <family val="2"/>
          </rPr>
          <t>EIA / PRIMES rate for tertiary sector (most non-residential lights used there)</t>
        </r>
      </text>
    </comment>
    <comment ref="C124" authorId="0" shapeId="0" xr:uid="{00000000-0006-0000-0300-000012000000}">
      <text>
        <r>
          <rPr>
            <b/>
            <sz val="9"/>
            <color indexed="81"/>
            <rFont val="Tahoma"/>
            <family val="2"/>
          </rPr>
          <t xml:space="preserve">low-end 120 lm/W curve
</t>
        </r>
        <r>
          <rPr>
            <sz val="9"/>
            <color indexed="81"/>
            <rFont val="Tahoma"/>
            <family val="2"/>
          </rPr>
          <t xml:space="preserve">This includes LED driver efficiency and would strictly speaking not be correct if the LED is made to work on existing FL ballast, but difference expected to be small
</t>
        </r>
      </text>
    </comment>
    <comment ref="C125" authorId="0" shapeId="0" xr:uid="{00000000-0006-0000-0300-000013000000}">
      <text>
        <r>
          <rPr>
            <b/>
            <sz val="9"/>
            <color indexed="81"/>
            <rFont val="Tahoma"/>
            <family val="2"/>
          </rPr>
          <t>curve for high-end LED used for non-residential</t>
        </r>
        <r>
          <rPr>
            <sz val="9"/>
            <color indexed="81"/>
            <rFont val="Tahoma"/>
            <family val="2"/>
          </rPr>
          <t xml:space="preserve">
This includes LED driver efficiency and would strictly speaking not be correct if the LED is made to work on existing FL ballast, but difference expected to be small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Leo Wierda</author>
  </authors>
  <commentList>
    <comment ref="D5" authorId="0" shapeId="0" xr:uid="{00000000-0006-0000-0700-000001000000}">
      <text>
        <r>
          <rPr>
            <b/>
            <sz val="9"/>
            <color indexed="81"/>
            <rFont val="Tahoma"/>
            <family val="2"/>
          </rPr>
          <t>changing the analysis period is not guaranteed to work properly!</t>
        </r>
        <r>
          <rPr>
            <sz val="9"/>
            <color indexed="81"/>
            <rFont val="Tahoma"/>
            <family val="2"/>
          </rPr>
          <t xml:space="preserve">
</t>
        </r>
      </text>
    </comment>
    <comment ref="C14" authorId="0" shapeId="0" xr:uid="{00000000-0006-0000-0700-000002000000}">
      <text>
        <r>
          <rPr>
            <sz val="9"/>
            <color indexed="81"/>
            <rFont val="Tahoma"/>
            <family val="2"/>
          </rPr>
          <t>same as sales above, but set to zero if outside analysis period defined above</t>
        </r>
      </text>
    </comment>
    <comment ref="C18" authorId="0" shapeId="0" xr:uid="{00000000-0006-0000-0700-000003000000}">
      <text>
        <r>
          <rPr>
            <sz val="9"/>
            <color indexed="81"/>
            <rFont val="Tahoma"/>
            <family val="2"/>
          </rPr>
          <t>Non-residential CFLni have a lifetime around 6 years. This means that a CFLni sold in e.g. 2021 would have to be replaced by another CFLni in 2027, and these replacement sales are counted in the CFLni sales for 2027 in MELISA. However, if this CFLni is substituted in 2021 by a LED, this LED has a longer life (12.5 yrs), and no substitution is necessary until 2033. This means that e.g. the 2027 CFLni sales in MELISA that are replacement sales for CFLni sold in 2021 (i.e. practically all non-residential) should not be counted as having to be replaced by LED, if they have been replaced by LED already in 2021.
Consequently, in good approximation, from six years after the start of the CFLni ban, the non-residential CFLni sales to be substituted by LED have to be set to zero.
This is what is done on these rows. For earlier years, the number of substitutions is identical to the rows above.
Note: 6 year lifetime hardcoded in formulas!</t>
        </r>
      </text>
    </comment>
    <comment ref="C23" authorId="0" shapeId="0" xr:uid="{00000000-0006-0000-0700-000004000000}">
      <text>
        <r>
          <rPr>
            <sz val="9"/>
            <color indexed="81"/>
            <rFont val="Tahoma"/>
            <family val="2"/>
          </rPr>
          <t xml:space="preserve">The distribution over the power classes of RoHS report table 5 (0%, 20%, 30%, 50%) does not seem reasonable.
In 2017 VHK made a list of CFLni on the market and found as distribution (38% &lt; 12W, 43% 12-30W, 13% 30-50W and 6% &gt; 50W). This is in terms of number of models in online catalogues, not in number of sales, but usually the number of models is a reasonable indicator.
It has been preferred to use the VHK distribution here.
</t>
        </r>
      </text>
    </comment>
    <comment ref="D47" authorId="0" shapeId="0" xr:uid="{00000000-0006-0000-0700-000005000000}">
      <text>
        <r>
          <rPr>
            <b/>
            <sz val="9"/>
            <color indexed="81"/>
            <rFont val="Tahoma"/>
            <family val="2"/>
          </rPr>
          <t>assumed to be per luminaire. Number of  luminaires is smaller than number of FL, see factor further below</t>
        </r>
        <r>
          <rPr>
            <sz val="9"/>
            <color indexed="81"/>
            <rFont val="Tahoma"/>
            <family val="2"/>
          </rPr>
          <t xml:space="preserve">
</t>
        </r>
      </text>
    </comment>
    <comment ref="D48" authorId="0" shapeId="0" xr:uid="{00000000-0006-0000-0700-000006000000}">
      <text>
        <r>
          <rPr>
            <b/>
            <sz val="9"/>
            <color indexed="81"/>
            <rFont val="Tahoma"/>
            <family val="2"/>
          </rPr>
          <t>assumed to be per luminaire. Number of LED luminaires is smaller than number of FL, see factor further below</t>
        </r>
        <r>
          <rPr>
            <sz val="9"/>
            <color indexed="81"/>
            <rFont val="Tahoma"/>
            <family val="2"/>
          </rPr>
          <t xml:space="preserve">
</t>
        </r>
      </text>
    </comment>
    <comment ref="D69" authorId="0" shapeId="0" xr:uid="{00000000-0006-0000-0700-000007000000}">
      <text>
        <r>
          <rPr>
            <b/>
            <sz val="9"/>
            <color indexed="81"/>
            <rFont val="Tahoma"/>
            <family val="2"/>
          </rPr>
          <t>assumed to be incl. VAT and per light source (not per luminaire)</t>
        </r>
        <r>
          <rPr>
            <sz val="9"/>
            <color indexed="81"/>
            <rFont val="Tahoma"/>
            <family val="2"/>
          </rPr>
          <t xml:space="preserve">
</t>
        </r>
      </text>
    </comment>
    <comment ref="D70" authorId="0" shapeId="0" xr:uid="{00000000-0006-0000-0700-000008000000}">
      <text>
        <r>
          <rPr>
            <b/>
            <sz val="9"/>
            <color indexed="81"/>
            <rFont val="Tahoma"/>
            <family val="2"/>
          </rPr>
          <t>assumed to be per light source (not per luminaire)</t>
        </r>
        <r>
          <rPr>
            <sz val="9"/>
            <color indexed="81"/>
            <rFont val="Tahoma"/>
            <family val="2"/>
          </rPr>
          <t xml:space="preserve">
</t>
        </r>
      </text>
    </comment>
    <comment ref="D74" authorId="0" shapeId="0" xr:uid="{00000000-0006-0000-0700-000009000000}">
      <text>
        <r>
          <rPr>
            <b/>
            <sz val="9"/>
            <color indexed="81"/>
            <rFont val="Tahoma"/>
            <family val="2"/>
          </rPr>
          <t>assumed to include the light source and auxiliaries, and to include VAT.</t>
        </r>
        <r>
          <rPr>
            <sz val="9"/>
            <color indexed="81"/>
            <rFont val="Tahoma"/>
            <family val="2"/>
          </rPr>
          <t xml:space="preserve">
</t>
        </r>
      </text>
    </comment>
    <comment ref="D75" authorId="0" shapeId="0" xr:uid="{00000000-0006-0000-0700-00000A000000}">
      <text>
        <r>
          <rPr>
            <b/>
            <sz val="9"/>
            <color indexed="81"/>
            <rFont val="Tahoma"/>
            <family val="2"/>
          </rPr>
          <t>assumed to include the light source and auxiliaries</t>
        </r>
        <r>
          <rPr>
            <sz val="9"/>
            <color indexed="81"/>
            <rFont val="Tahoma"/>
            <family val="2"/>
          </rPr>
          <t xml:space="preserve">
</t>
        </r>
      </text>
    </comment>
    <comment ref="C79" authorId="0" shapeId="0" xr:uid="{00000000-0006-0000-0700-00000B000000}">
      <text>
        <r>
          <rPr>
            <sz val="9"/>
            <color indexed="81"/>
            <rFont val="Tahoma"/>
            <family val="2"/>
          </rPr>
          <t>The costs for LEDs minus what the costs for CFLni would have been.</t>
        </r>
      </text>
    </comment>
    <comment ref="C85" authorId="0" shapeId="0" xr:uid="{00000000-0006-0000-0700-00000C000000}">
      <text>
        <r>
          <rPr>
            <sz val="9"/>
            <color indexed="81"/>
            <rFont val="Tahoma"/>
            <family val="2"/>
          </rPr>
          <t>including CG losses
CG efficiency assumed 85%</t>
        </r>
      </text>
    </comment>
    <comment ref="C86" authorId="0" shapeId="0" xr:uid="{00000000-0006-0000-0700-00000D000000}">
      <text>
        <r>
          <rPr>
            <sz val="9"/>
            <color indexed="81"/>
            <rFont val="Tahoma"/>
            <family val="2"/>
          </rPr>
          <t>including CG losses
CG efficiency assumed 85%</t>
        </r>
      </text>
    </comment>
    <comment ref="C87" authorId="0" shapeId="0" xr:uid="{00000000-0006-0000-0700-00000E000000}">
      <text>
        <r>
          <rPr>
            <b/>
            <sz val="9"/>
            <color indexed="81"/>
            <rFont val="Tahoma"/>
            <family val="2"/>
          </rPr>
          <t>including CG losses</t>
        </r>
        <r>
          <rPr>
            <sz val="9"/>
            <color indexed="81"/>
            <rFont val="Tahoma"/>
            <family val="2"/>
          </rPr>
          <t xml:space="preserve">
</t>
        </r>
      </text>
    </comment>
    <comment ref="C88" authorId="0" shapeId="0" xr:uid="{00000000-0006-0000-0700-00000F000000}">
      <text>
        <r>
          <rPr>
            <sz val="9"/>
            <color indexed="81"/>
            <rFont val="Tahoma"/>
            <family val="2"/>
          </rPr>
          <t>including CG losses</t>
        </r>
      </text>
    </comment>
    <comment ref="D136" authorId="0" shapeId="0" xr:uid="{00000000-0006-0000-0700-000010000000}">
      <text>
        <r>
          <rPr>
            <sz val="9"/>
            <color indexed="81"/>
            <rFont val="Tahoma"/>
            <family val="2"/>
          </rPr>
          <t>EIA / PRIMES rate for households</t>
        </r>
      </text>
    </comment>
    <comment ref="D137" authorId="0" shapeId="0" xr:uid="{00000000-0006-0000-0700-000011000000}">
      <text>
        <r>
          <rPr>
            <sz val="9"/>
            <color indexed="81"/>
            <rFont val="Tahoma"/>
            <family val="2"/>
          </rPr>
          <t>EIA / PRIMES rate for tertiary sector (most non-residential lights used there)</t>
        </r>
      </text>
    </comment>
    <comment ref="C143" authorId="0" shapeId="0" xr:uid="{00000000-0006-0000-0700-000012000000}">
      <text>
        <r>
          <rPr>
            <b/>
            <sz val="9"/>
            <color indexed="81"/>
            <rFont val="Tahoma"/>
            <family val="2"/>
          </rPr>
          <t xml:space="preserve">low-end 120 lm/W curve
</t>
        </r>
        <r>
          <rPr>
            <sz val="9"/>
            <color indexed="81"/>
            <rFont val="Tahoma"/>
            <family val="2"/>
          </rPr>
          <t xml:space="preserve">This includes LED driver efficiency and would strictly speaking not be correct if the LED is made to work on existing FL ballast, but difference expected to be small
</t>
        </r>
      </text>
    </comment>
    <comment ref="C144" authorId="0" shapeId="0" xr:uid="{00000000-0006-0000-0700-000013000000}">
      <text>
        <r>
          <rPr>
            <b/>
            <sz val="9"/>
            <color indexed="81"/>
            <rFont val="Tahoma"/>
            <family val="2"/>
          </rPr>
          <t>curve for high-end LED used for non-residential</t>
        </r>
        <r>
          <rPr>
            <sz val="9"/>
            <color indexed="81"/>
            <rFont val="Tahoma"/>
            <family val="2"/>
          </rPr>
          <t xml:space="preserve">
This includes LED driver efficiency and would strictly speaking not be correct if the LED is made to work on existing FL ballast, but difference expected to be small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Leo Wierda</author>
  </authors>
  <commentList>
    <comment ref="D5" authorId="0" shapeId="0" xr:uid="{00000000-0006-0000-0800-000001000000}">
      <text>
        <r>
          <rPr>
            <b/>
            <sz val="9"/>
            <color indexed="81"/>
            <rFont val="Tahoma"/>
            <family val="2"/>
          </rPr>
          <t>changing the analysis period is not guaranteed to work properly!</t>
        </r>
        <r>
          <rPr>
            <sz val="9"/>
            <color indexed="81"/>
            <rFont val="Tahoma"/>
            <family val="2"/>
          </rPr>
          <t xml:space="preserve">
</t>
        </r>
      </text>
    </comment>
    <comment ref="C14" authorId="0" shapeId="0" xr:uid="{00000000-0006-0000-0800-000002000000}">
      <text>
        <r>
          <rPr>
            <sz val="9"/>
            <color indexed="81"/>
            <rFont val="Tahoma"/>
            <family val="2"/>
          </rPr>
          <t>same as sales above, but set to zero if outside analysis period defined above</t>
        </r>
      </text>
    </comment>
    <comment ref="C18" authorId="0" shapeId="0" xr:uid="{00000000-0006-0000-0800-000003000000}">
      <text>
        <r>
          <rPr>
            <sz val="9"/>
            <color indexed="81"/>
            <rFont val="Tahoma"/>
            <family val="2"/>
          </rPr>
          <t>Non-residential CFLni have a lifetime around 6 years. This means that a CFLni sold in e.g. 2021 would have to be replaced by another CFLni in 2027, and these replacement sales are counted in the CFLni sales for 2027 in MELISA. However, if this CFLni is substituted in 2021 by a LED, this LED has a longer life (12.5 yrs), and no substitution is necessary until 2033. This means that e.g. the 2027 CFLni sales in MELISA that are replacement sales for CFLni sold in 2021 (i.e. practically all non-residential) should not be counted as having to be replaced by LED, if they have been replaced by LED already in 2021.
Consequently, in good approximation, from six years after the start of the CFLni ban, the non-residential CFLni sales to be substituted by LED have to be set to zero.
This is what is done on these rows. For earlier years, the number of substitutions is identical to the rows above.
Note: 6 year lifetime hardcoded in formulas!</t>
        </r>
      </text>
    </comment>
    <comment ref="C23" authorId="0" shapeId="0" xr:uid="{00000000-0006-0000-0800-000004000000}">
      <text>
        <r>
          <rPr>
            <sz val="9"/>
            <color indexed="81"/>
            <rFont val="Tahoma"/>
            <family val="2"/>
          </rPr>
          <t xml:space="preserve">The distribution over the power classes of RoHS report table 5 (0%, 20%, 30%, 50%) does not seem reasonable.
In 2017 VHK made a list of CFLni on the market and found as distribution (38% &lt; 12W, 43% 12-30W, 13% 30-50W and 6% &gt; 50W). This is in terms of number of models in online catalogues, not in number of sales, but usually the number of models is a reasonable indicator.
It has been preferred to use the VHK distribution here.
</t>
        </r>
      </text>
    </comment>
    <comment ref="D47" authorId="0" shapeId="0" xr:uid="{00000000-0006-0000-0800-000005000000}">
      <text>
        <r>
          <rPr>
            <b/>
            <sz val="9"/>
            <color indexed="81"/>
            <rFont val="Tahoma"/>
            <family val="2"/>
          </rPr>
          <t>assumed to be per luminaire. Number of  luminaires is smaller than number of FL, see factor further below</t>
        </r>
        <r>
          <rPr>
            <sz val="9"/>
            <color indexed="81"/>
            <rFont val="Tahoma"/>
            <family val="2"/>
          </rPr>
          <t xml:space="preserve">
</t>
        </r>
      </text>
    </comment>
    <comment ref="D48" authorId="0" shapeId="0" xr:uid="{00000000-0006-0000-0800-000006000000}">
      <text>
        <r>
          <rPr>
            <b/>
            <sz val="9"/>
            <color indexed="81"/>
            <rFont val="Tahoma"/>
            <family val="2"/>
          </rPr>
          <t>assumed to be per luminaire. Number of LED luminaires is smaller than number of FL, see factor further below</t>
        </r>
        <r>
          <rPr>
            <sz val="9"/>
            <color indexed="81"/>
            <rFont val="Tahoma"/>
            <family val="2"/>
          </rPr>
          <t xml:space="preserve">
</t>
        </r>
      </text>
    </comment>
    <comment ref="D69" authorId="0" shapeId="0" xr:uid="{00000000-0006-0000-0800-000007000000}">
      <text>
        <r>
          <rPr>
            <b/>
            <sz val="9"/>
            <color indexed="81"/>
            <rFont val="Tahoma"/>
            <family val="2"/>
          </rPr>
          <t>assumed to be incl. VAT and per light source (not per luminaire)</t>
        </r>
        <r>
          <rPr>
            <sz val="9"/>
            <color indexed="81"/>
            <rFont val="Tahoma"/>
            <family val="2"/>
          </rPr>
          <t xml:space="preserve">
</t>
        </r>
      </text>
    </comment>
    <comment ref="D70" authorId="0" shapeId="0" xr:uid="{00000000-0006-0000-0800-000008000000}">
      <text>
        <r>
          <rPr>
            <b/>
            <sz val="9"/>
            <color indexed="81"/>
            <rFont val="Tahoma"/>
            <family val="2"/>
          </rPr>
          <t>assumed to be per light source (not per luminaire)</t>
        </r>
        <r>
          <rPr>
            <sz val="9"/>
            <color indexed="81"/>
            <rFont val="Tahoma"/>
            <family val="2"/>
          </rPr>
          <t xml:space="preserve">
</t>
        </r>
      </text>
    </comment>
    <comment ref="D74" authorId="0" shapeId="0" xr:uid="{00000000-0006-0000-0800-000009000000}">
      <text>
        <r>
          <rPr>
            <b/>
            <sz val="9"/>
            <color indexed="81"/>
            <rFont val="Tahoma"/>
            <family val="2"/>
          </rPr>
          <t>assumed to include the light source and auxiliaries, and to include VAT.</t>
        </r>
        <r>
          <rPr>
            <sz val="9"/>
            <color indexed="81"/>
            <rFont val="Tahoma"/>
            <family val="2"/>
          </rPr>
          <t xml:space="preserve">
</t>
        </r>
      </text>
    </comment>
    <comment ref="D75" authorId="0" shapeId="0" xr:uid="{00000000-0006-0000-0800-00000A000000}">
      <text>
        <r>
          <rPr>
            <b/>
            <sz val="9"/>
            <color indexed="81"/>
            <rFont val="Tahoma"/>
            <family val="2"/>
          </rPr>
          <t>assumed to include the light source and auxiliaries</t>
        </r>
        <r>
          <rPr>
            <sz val="9"/>
            <color indexed="81"/>
            <rFont val="Tahoma"/>
            <family val="2"/>
          </rPr>
          <t xml:space="preserve">
</t>
        </r>
      </text>
    </comment>
    <comment ref="C79" authorId="0" shapeId="0" xr:uid="{00000000-0006-0000-0800-00000B000000}">
      <text>
        <r>
          <rPr>
            <sz val="9"/>
            <color indexed="81"/>
            <rFont val="Tahoma"/>
            <family val="2"/>
          </rPr>
          <t>The costs for LEDs minus what the costs for CFLni would have been.</t>
        </r>
      </text>
    </comment>
    <comment ref="C85" authorId="0" shapeId="0" xr:uid="{00000000-0006-0000-0800-00000C000000}">
      <text>
        <r>
          <rPr>
            <sz val="9"/>
            <color indexed="81"/>
            <rFont val="Tahoma"/>
            <family val="2"/>
          </rPr>
          <t>including CG losses
CG efficiency assumed 85%</t>
        </r>
      </text>
    </comment>
    <comment ref="C86" authorId="0" shapeId="0" xr:uid="{00000000-0006-0000-0800-00000D000000}">
      <text>
        <r>
          <rPr>
            <sz val="9"/>
            <color indexed="81"/>
            <rFont val="Tahoma"/>
            <family val="2"/>
          </rPr>
          <t>including CG losses
CG efficiency assumed 85%</t>
        </r>
      </text>
    </comment>
    <comment ref="C87" authorId="0" shapeId="0" xr:uid="{00000000-0006-0000-0800-00000E000000}">
      <text>
        <r>
          <rPr>
            <b/>
            <sz val="9"/>
            <color indexed="81"/>
            <rFont val="Tahoma"/>
            <family val="2"/>
          </rPr>
          <t>including CG losses</t>
        </r>
        <r>
          <rPr>
            <sz val="9"/>
            <color indexed="81"/>
            <rFont val="Tahoma"/>
            <family val="2"/>
          </rPr>
          <t xml:space="preserve">
</t>
        </r>
      </text>
    </comment>
    <comment ref="C88" authorId="0" shapeId="0" xr:uid="{00000000-0006-0000-0800-00000F000000}">
      <text>
        <r>
          <rPr>
            <sz val="9"/>
            <color indexed="81"/>
            <rFont val="Tahoma"/>
            <family val="2"/>
          </rPr>
          <t>including CG losses</t>
        </r>
      </text>
    </comment>
    <comment ref="D136" authorId="0" shapeId="0" xr:uid="{00000000-0006-0000-0800-000010000000}">
      <text>
        <r>
          <rPr>
            <sz val="9"/>
            <color indexed="81"/>
            <rFont val="Tahoma"/>
            <family val="2"/>
          </rPr>
          <t>EIA / PRIMES rate for households</t>
        </r>
      </text>
    </comment>
    <comment ref="D137" authorId="0" shapeId="0" xr:uid="{00000000-0006-0000-0800-000011000000}">
      <text>
        <r>
          <rPr>
            <sz val="9"/>
            <color indexed="81"/>
            <rFont val="Tahoma"/>
            <family val="2"/>
          </rPr>
          <t>EIA / PRIMES rate for tertiary sector (most non-residential lights used there)</t>
        </r>
      </text>
    </comment>
    <comment ref="C143" authorId="0" shapeId="0" xr:uid="{00000000-0006-0000-0800-000012000000}">
      <text>
        <r>
          <rPr>
            <b/>
            <sz val="9"/>
            <color indexed="81"/>
            <rFont val="Tahoma"/>
            <family val="2"/>
          </rPr>
          <t xml:space="preserve">low-end 120 lm/W curve
</t>
        </r>
        <r>
          <rPr>
            <sz val="9"/>
            <color indexed="81"/>
            <rFont val="Tahoma"/>
            <family val="2"/>
          </rPr>
          <t xml:space="preserve">This includes LED driver efficiency and would strictly speaking not be correct if the LED is made to work on existing FL ballast, but difference expected to be small
</t>
        </r>
      </text>
    </comment>
    <comment ref="C144" authorId="0" shapeId="0" xr:uid="{00000000-0006-0000-0800-000013000000}">
      <text>
        <r>
          <rPr>
            <b/>
            <sz val="9"/>
            <color indexed="81"/>
            <rFont val="Tahoma"/>
            <family val="2"/>
          </rPr>
          <t>curve for high-end LED used for non-residential</t>
        </r>
        <r>
          <rPr>
            <sz val="9"/>
            <color indexed="81"/>
            <rFont val="Tahoma"/>
            <family val="2"/>
          </rPr>
          <t xml:space="preserve">
This includes LED driver efficiency and would strictly speaking not be correct if the LED is made to work on existing FL ballast, but difference expected to be small</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Leo Wierda</author>
  </authors>
  <commentList>
    <comment ref="D5" authorId="0" shapeId="0" xr:uid="{00000000-0006-0000-0900-000001000000}">
      <text>
        <r>
          <rPr>
            <b/>
            <sz val="9"/>
            <color indexed="81"/>
            <rFont val="Tahoma"/>
            <family val="2"/>
          </rPr>
          <t>changing the analysis period is not guaranteed to work properly!</t>
        </r>
        <r>
          <rPr>
            <sz val="9"/>
            <color indexed="81"/>
            <rFont val="Tahoma"/>
            <family val="2"/>
          </rPr>
          <t xml:space="preserve">
</t>
        </r>
      </text>
    </comment>
    <comment ref="C14" authorId="0" shapeId="0" xr:uid="{00000000-0006-0000-0900-000002000000}">
      <text>
        <r>
          <rPr>
            <sz val="9"/>
            <color indexed="81"/>
            <rFont val="Tahoma"/>
            <family val="2"/>
          </rPr>
          <t>same as sales above, but set to zero if outside analysis period defined above</t>
        </r>
      </text>
    </comment>
    <comment ref="C18" authorId="0" shapeId="0" xr:uid="{00000000-0006-0000-0900-000003000000}">
      <text>
        <r>
          <rPr>
            <sz val="9"/>
            <color indexed="81"/>
            <rFont val="Tahoma"/>
            <family val="2"/>
          </rPr>
          <t>Non-residential CFLni have a lifetime around 6 years. This means that a CFLni sold in e.g. 2021 would have to be replaced by another CFLni in 2027, and these replacement sales are counted in the CFLni sales for 2027 in MELISA. However, if this CFLni is substituted in 2021 by a LED, this LED has a longer life (12.5 yrs), and no substitution is necessary until 2033. This means that e.g. the 2027 CFLni sales in MELISA that are replacement sales for CFLni sold in 2021 (i.e. practically all non-residential) should not be counted as having to be replaced by LED, if they have been replaced by LED already in 2021.
Consequently, in good approximation, from six years after the start of the CFLni ban, the non-residential CFLni sales to be substituted by LED have to be set to zero.
This is what is done on these rows. For earlier years, the number of substitutions is identical to the rows above.
Note: 6 year lifetime hardcoded in formulas!</t>
        </r>
      </text>
    </comment>
    <comment ref="C23" authorId="0" shapeId="0" xr:uid="{00000000-0006-0000-0900-000004000000}">
      <text>
        <r>
          <rPr>
            <sz val="9"/>
            <color indexed="81"/>
            <rFont val="Tahoma"/>
            <family val="2"/>
          </rPr>
          <t xml:space="preserve">The distribution over the power classes of RoHS report table 5 (0%, 20%, 30%, 50%) does not seem reasonable.
In 2017 VHK made a list of CFLni on the market and found as distribution (38% &lt; 12W, 43% 12-30W, 13% 30-50W and 6% &gt; 50W). This is in terms of number of models in online catalogues, not in number of sales, but usually the number of models is a reasonable indicator.
It has been preferred to use the VHK distribution here.
</t>
        </r>
      </text>
    </comment>
    <comment ref="D47" authorId="0" shapeId="0" xr:uid="{00000000-0006-0000-0900-000005000000}">
      <text>
        <r>
          <rPr>
            <b/>
            <sz val="9"/>
            <color indexed="81"/>
            <rFont val="Tahoma"/>
            <family val="2"/>
          </rPr>
          <t>assumed to be per luminaire. Number of  luminaires is smaller than number of FL, see factor further below</t>
        </r>
        <r>
          <rPr>
            <sz val="9"/>
            <color indexed="81"/>
            <rFont val="Tahoma"/>
            <family val="2"/>
          </rPr>
          <t xml:space="preserve">
</t>
        </r>
      </text>
    </comment>
    <comment ref="D48" authorId="0" shapeId="0" xr:uid="{00000000-0006-0000-0900-000006000000}">
      <text>
        <r>
          <rPr>
            <b/>
            <sz val="9"/>
            <color indexed="81"/>
            <rFont val="Tahoma"/>
            <family val="2"/>
          </rPr>
          <t>assumed to be per luminaire. Number of LED luminaires is smaller than number of FL, see factor further below</t>
        </r>
        <r>
          <rPr>
            <sz val="9"/>
            <color indexed="81"/>
            <rFont val="Tahoma"/>
            <family val="2"/>
          </rPr>
          <t xml:space="preserve">
</t>
        </r>
      </text>
    </comment>
    <comment ref="D69" authorId="0" shapeId="0" xr:uid="{00000000-0006-0000-0900-000007000000}">
      <text>
        <r>
          <rPr>
            <b/>
            <sz val="9"/>
            <color indexed="81"/>
            <rFont val="Tahoma"/>
            <family val="2"/>
          </rPr>
          <t>assumed to be incl. VAT and per light source (not per luminaire)</t>
        </r>
        <r>
          <rPr>
            <sz val="9"/>
            <color indexed="81"/>
            <rFont val="Tahoma"/>
            <family val="2"/>
          </rPr>
          <t xml:space="preserve">
</t>
        </r>
      </text>
    </comment>
    <comment ref="D70" authorId="0" shapeId="0" xr:uid="{00000000-0006-0000-0900-000008000000}">
      <text>
        <r>
          <rPr>
            <b/>
            <sz val="9"/>
            <color indexed="81"/>
            <rFont val="Tahoma"/>
            <family val="2"/>
          </rPr>
          <t>assumed to be per light source (not per luminaire)</t>
        </r>
        <r>
          <rPr>
            <sz val="9"/>
            <color indexed="81"/>
            <rFont val="Tahoma"/>
            <family val="2"/>
          </rPr>
          <t xml:space="preserve">
</t>
        </r>
      </text>
    </comment>
    <comment ref="D74" authorId="0" shapeId="0" xr:uid="{00000000-0006-0000-0900-000009000000}">
      <text>
        <r>
          <rPr>
            <b/>
            <sz val="9"/>
            <color indexed="81"/>
            <rFont val="Tahoma"/>
            <family val="2"/>
          </rPr>
          <t>assumed to include the light source and auxiliaries, and to include VAT.</t>
        </r>
        <r>
          <rPr>
            <sz val="9"/>
            <color indexed="81"/>
            <rFont val="Tahoma"/>
            <family val="2"/>
          </rPr>
          <t xml:space="preserve">
</t>
        </r>
      </text>
    </comment>
    <comment ref="D75" authorId="0" shapeId="0" xr:uid="{00000000-0006-0000-0900-00000A000000}">
      <text>
        <r>
          <rPr>
            <b/>
            <sz val="9"/>
            <color indexed="81"/>
            <rFont val="Tahoma"/>
            <family val="2"/>
          </rPr>
          <t>assumed to include the light source and auxiliaries</t>
        </r>
        <r>
          <rPr>
            <sz val="9"/>
            <color indexed="81"/>
            <rFont val="Tahoma"/>
            <family val="2"/>
          </rPr>
          <t xml:space="preserve">
</t>
        </r>
      </text>
    </comment>
    <comment ref="C79" authorId="0" shapeId="0" xr:uid="{00000000-0006-0000-0900-00000B000000}">
      <text>
        <r>
          <rPr>
            <sz val="9"/>
            <color indexed="81"/>
            <rFont val="Tahoma"/>
            <family val="2"/>
          </rPr>
          <t>The costs for LEDs minus what the costs for CFLni would have been.</t>
        </r>
      </text>
    </comment>
    <comment ref="C85" authorId="0" shapeId="0" xr:uid="{00000000-0006-0000-0900-00000C000000}">
      <text>
        <r>
          <rPr>
            <sz val="9"/>
            <color indexed="81"/>
            <rFont val="Tahoma"/>
            <family val="2"/>
          </rPr>
          <t>including CG losses
CG efficiency assumed 85%</t>
        </r>
      </text>
    </comment>
    <comment ref="C86" authorId="0" shapeId="0" xr:uid="{00000000-0006-0000-0900-00000D000000}">
      <text>
        <r>
          <rPr>
            <sz val="9"/>
            <color indexed="81"/>
            <rFont val="Tahoma"/>
            <family val="2"/>
          </rPr>
          <t>including CG losses
CG efficiency assumed 85%</t>
        </r>
      </text>
    </comment>
    <comment ref="C87" authorId="0" shapeId="0" xr:uid="{00000000-0006-0000-0900-00000E000000}">
      <text>
        <r>
          <rPr>
            <b/>
            <sz val="9"/>
            <color indexed="81"/>
            <rFont val="Tahoma"/>
            <family val="2"/>
          </rPr>
          <t>including CG losses</t>
        </r>
        <r>
          <rPr>
            <sz val="9"/>
            <color indexed="81"/>
            <rFont val="Tahoma"/>
            <family val="2"/>
          </rPr>
          <t xml:space="preserve">
</t>
        </r>
      </text>
    </comment>
    <comment ref="C88" authorId="0" shapeId="0" xr:uid="{00000000-0006-0000-0900-00000F000000}">
      <text>
        <r>
          <rPr>
            <sz val="9"/>
            <color indexed="81"/>
            <rFont val="Tahoma"/>
            <family val="2"/>
          </rPr>
          <t>including CG losses</t>
        </r>
      </text>
    </comment>
    <comment ref="D136" authorId="0" shapeId="0" xr:uid="{00000000-0006-0000-0900-000010000000}">
      <text>
        <r>
          <rPr>
            <sz val="9"/>
            <color indexed="81"/>
            <rFont val="Tahoma"/>
            <family val="2"/>
          </rPr>
          <t>EIA / PRIMES rate for households</t>
        </r>
      </text>
    </comment>
    <comment ref="D137" authorId="0" shapeId="0" xr:uid="{00000000-0006-0000-0900-000011000000}">
      <text>
        <r>
          <rPr>
            <sz val="9"/>
            <color indexed="81"/>
            <rFont val="Tahoma"/>
            <family val="2"/>
          </rPr>
          <t>EIA / PRIMES rate for tertiary sector (most non-residential lights used there)</t>
        </r>
      </text>
    </comment>
    <comment ref="C143" authorId="0" shapeId="0" xr:uid="{00000000-0006-0000-0900-000012000000}">
      <text>
        <r>
          <rPr>
            <b/>
            <sz val="9"/>
            <color indexed="81"/>
            <rFont val="Tahoma"/>
            <family val="2"/>
          </rPr>
          <t xml:space="preserve">low-end 120 lm/W curve
</t>
        </r>
        <r>
          <rPr>
            <sz val="9"/>
            <color indexed="81"/>
            <rFont val="Tahoma"/>
            <family val="2"/>
          </rPr>
          <t xml:space="preserve">This includes LED driver efficiency and would strictly speaking not be correct if the LED is made to work on existing FL ballast, but difference expected to be small
</t>
        </r>
      </text>
    </comment>
    <comment ref="C144" authorId="0" shapeId="0" xr:uid="{00000000-0006-0000-0900-000013000000}">
      <text>
        <r>
          <rPr>
            <b/>
            <sz val="9"/>
            <color indexed="81"/>
            <rFont val="Tahoma"/>
            <family val="2"/>
          </rPr>
          <t>curve for high-end LED used for non-residential</t>
        </r>
        <r>
          <rPr>
            <sz val="9"/>
            <color indexed="81"/>
            <rFont val="Tahoma"/>
            <family val="2"/>
          </rPr>
          <t xml:space="preserve">
This includes LED driver efficiency and would strictly speaking not be correct if the LED is made to work on existing FL ballast, but difference expected to be small</t>
        </r>
      </text>
    </comment>
  </commentList>
</comments>
</file>

<file path=xl/sharedStrings.xml><?xml version="1.0" encoding="utf-8"?>
<sst xmlns="http://schemas.openxmlformats.org/spreadsheetml/2006/main" count="3348" uniqueCount="546">
  <si>
    <t>mln units</t>
  </si>
  <si>
    <t>0-12 W</t>
  </si>
  <si>
    <t>12-30 W</t>
  </si>
  <si>
    <t>30-50 W</t>
  </si>
  <si>
    <t>&gt; 50 W</t>
  </si>
  <si>
    <t>plug &amp; play retrofit</t>
  </si>
  <si>
    <t xml:space="preserve">   0-12 W</t>
  </si>
  <si>
    <t xml:space="preserve">   12-30 W</t>
  </si>
  <si>
    <t xml:space="preserve">   30-50 W</t>
  </si>
  <si>
    <t xml:space="preserve">   &gt; 50 W</t>
  </si>
  <si>
    <t>rewiring</t>
  </si>
  <si>
    <t>luminaire substitution</t>
  </si>
  <si>
    <t xml:space="preserve">   working hours per day</t>
  </si>
  <si>
    <t xml:space="preserve">   working days per year</t>
  </si>
  <si>
    <t>yrs</t>
  </si>
  <si>
    <t xml:space="preserve">   work-hours rewiring</t>
  </si>
  <si>
    <t xml:space="preserve">   work-hours luminaire substitution</t>
  </si>
  <si>
    <t>mln hours</t>
  </si>
  <si>
    <t xml:space="preserve">   work-years rewiring (=jobs)</t>
  </si>
  <si>
    <t xml:space="preserve">   work-year luminaire substitution (=jobs)</t>
  </si>
  <si>
    <t>M euros</t>
  </si>
  <si>
    <t>euros/klm</t>
  </si>
  <si>
    <t xml:space="preserve"> o/w residential</t>
  </si>
  <si>
    <t xml:space="preserve">  o/w non-residential</t>
  </si>
  <si>
    <t>VAT for residential users</t>
  </si>
  <si>
    <t>CG price, residential, RoHS (euros)</t>
  </si>
  <si>
    <t>CG price, non-residential, RoHS (euros)</t>
  </si>
  <si>
    <t>labour cost in euros/hour</t>
  </si>
  <si>
    <t>LED luminaire price, residential, RoHS (euros)</t>
  </si>
  <si>
    <t>LED luminaire price, non-residential, RoHS (euros)</t>
  </si>
  <si>
    <t>W</t>
  </si>
  <si>
    <t>h/a</t>
  </si>
  <si>
    <t>GWh/a</t>
  </si>
  <si>
    <t>€/kWh</t>
  </si>
  <si>
    <t>lm</t>
  </si>
  <si>
    <t>lm/W</t>
  </si>
  <si>
    <t>kWh/a</t>
  </si>
  <si>
    <t>electricity cost from MELISA, residential</t>
  </si>
  <si>
    <t>electricity cost from MELISA, non-residential</t>
  </si>
  <si>
    <t>unit annual electrictricity consumption, residential</t>
  </si>
  <si>
    <t>unit annual electrictricity consumption, non-res</t>
  </si>
  <si>
    <t>average LED efficacy from MELISA, residential</t>
  </si>
  <si>
    <t>average LED efficacy from MELISA, non-residential</t>
  </si>
  <si>
    <t>average LED power from MELISA, residential</t>
  </si>
  <si>
    <t>average LED power from MELISA, non-residential</t>
  </si>
  <si>
    <t>electricity consumption of LED sold in 2019,res</t>
  </si>
  <si>
    <t>electricity consumption of LED sold in 2020, res</t>
  </si>
  <si>
    <t>electricity consumption of LED sold in 2021, res</t>
  </si>
  <si>
    <t>electricity consumption of LED sold in 2022, res</t>
  </si>
  <si>
    <t>electricity consumption of LED sold in 2023, res</t>
  </si>
  <si>
    <t>electricity consumption of LED sold in 2024, res</t>
  </si>
  <si>
    <t>electricity consumption of LED sold in 2025, res</t>
  </si>
  <si>
    <t>CFLni</t>
  </si>
  <si>
    <t>MELISA projected sales of CFLni</t>
  </si>
  <si>
    <t xml:space="preserve">   hours per rewiring of CFLni luminaire</t>
  </si>
  <si>
    <t xml:space="preserve">   hours per substitution of CFLni luminaire</t>
  </si>
  <si>
    <t xml:space="preserve">   work-hours total for CFLni replacement</t>
  </si>
  <si>
    <t xml:space="preserve">   work-years total for CFLni replacement (=jobs)</t>
  </si>
  <si>
    <t>Additional acquisition costs related to forced CFLni substitution</t>
  </si>
  <si>
    <t>CFLni unit price from MELISA (excl. install, excl. VAT)</t>
  </si>
  <si>
    <t>Purchase costs for all CFLni would have been</t>
  </si>
  <si>
    <t>Savings on electricity costs related to forced CFLni substitution</t>
  </si>
  <si>
    <t>average CFLni lumen from MELISA, residential</t>
  </si>
  <si>
    <t>average CFLni lumen from MELISA, non-residential</t>
  </si>
  <si>
    <t>average CFLni efficacy from MELISA, residential</t>
  </si>
  <si>
    <t>average CFLni efficacy from MELISA, non-residential</t>
  </si>
  <si>
    <t>average CFLni power from MELISA, residential</t>
  </si>
  <si>
    <t>average CFLni power from MELISA, non-residential</t>
  </si>
  <si>
    <t>average CFLni hours from MELISA, residential</t>
  </si>
  <si>
    <t>average CFLni hours from MELISA, non-residential</t>
  </si>
  <si>
    <t>electricity consumption of CFLni sold in 2019,res</t>
  </si>
  <si>
    <t>electricity consumption of CFLni sold in 2020, res</t>
  </si>
  <si>
    <t>electricity consumption of CFLni sold in 2021, res</t>
  </si>
  <si>
    <t>electricity consumption of CFLni sold in 2022, res</t>
  </si>
  <si>
    <t>electricity consumption of CFLni sold in 2023, res</t>
  </si>
  <si>
    <t>electricity consumption of CFLni sold in 2024, res</t>
  </si>
  <si>
    <t>electricity consumption of CFLni sold in 2025, res</t>
  </si>
  <si>
    <t>LFLT8</t>
  </si>
  <si>
    <t>MELISA projected sales of LFLT8</t>
  </si>
  <si>
    <t xml:space="preserve">   hours per rewiring of LFLT8 luminaire</t>
  </si>
  <si>
    <t xml:space="preserve">   hours per substitution of LFLT8 luminaire</t>
  </si>
  <si>
    <t xml:space="preserve">   work-hours total for LFLT8 replacement</t>
  </si>
  <si>
    <t xml:space="preserve">   work-years total for LFLT8 replacement (=jobs)</t>
  </si>
  <si>
    <t>Additional acquisition costs related to forced LFLT8 substitution</t>
  </si>
  <si>
    <t>LFLT8 unit price from MELISA (excl. install, excl. VAT)</t>
  </si>
  <si>
    <t>Purchase costs for all LFLT8 would have been</t>
  </si>
  <si>
    <t>Savings on electricity costs related to forced LFLT8 substitution</t>
  </si>
  <si>
    <t>average LFLT8 lumen from MELISA, residential</t>
  </si>
  <si>
    <t>average LFLT8 lumen from MELISA, non-residential</t>
  </si>
  <si>
    <t>average LFLT8 efficacy from MELISA, residential</t>
  </si>
  <si>
    <t>average LFLT8 efficacy from MELISA, non-residential</t>
  </si>
  <si>
    <t>average LFLT8 power from MELISA, residential</t>
  </si>
  <si>
    <t>average LFLT8 power from MELISA, non-residential</t>
  </si>
  <si>
    <t>average LFLT8 hours from MELISA, residential</t>
  </si>
  <si>
    <t>average LFLT8 hours from MELISA, non-residential</t>
  </si>
  <si>
    <t>electricity consumption of LFLT8 sold in 2019,res</t>
  </si>
  <si>
    <t>electricity consumption of LFLT8 sold in 2020, res</t>
  </si>
  <si>
    <t>electricity consumption of LFLT8 sold in 2021, res</t>
  </si>
  <si>
    <t>electricity consumption of LFLT8 sold in 2022, res</t>
  </si>
  <si>
    <t>electricity consumption of LFLT8 sold in 2023, res</t>
  </si>
  <si>
    <t>electricity consumption of LFLT8 sold in 2024, res</t>
  </si>
  <si>
    <t>electricity consumption of LFLT8 sold in 2025, res</t>
  </si>
  <si>
    <t>average LED lumens (residential, excl. rebound)</t>
  </si>
  <si>
    <t>average LED lumens (non-residential, excl. rebound)</t>
  </si>
  <si>
    <t>number of LFLT8 replaced by 1 LED luminaire</t>
  </si>
  <si>
    <t>Labour hours and jobs</t>
  </si>
  <si>
    <t>LFLT5</t>
  </si>
  <si>
    <t>MELISA projected sales of LFLT5</t>
  </si>
  <si>
    <t xml:space="preserve">   hours per rewiring of LFLT5 luminaire</t>
  </si>
  <si>
    <t xml:space="preserve">   hours per substitution of LFLT5 luminaire</t>
  </si>
  <si>
    <t xml:space="preserve">   work-hours total for LFLT5 replacement</t>
  </si>
  <si>
    <t xml:space="preserve">   work-years total for LFLT5 replacement (=jobs)</t>
  </si>
  <si>
    <t>Additional acquisition costs related to forced LFLT5 substitution</t>
  </si>
  <si>
    <t>LFLT5 unit price from MELISA (excl. install, excl. VAT)</t>
  </si>
  <si>
    <t>Purchase costs for all LFLT5 would have been</t>
  </si>
  <si>
    <t>number of LFLT5 replaced by 1 LED luminaire</t>
  </si>
  <si>
    <t>Savings on electricity costs related to forced LFLT5 substitution</t>
  </si>
  <si>
    <t>average LFLT5 lumen from MELISA, residential</t>
  </si>
  <si>
    <t>average LFLT5 lumen from MELISA, non-residential</t>
  </si>
  <si>
    <t>average LFLT5 efficacy from MELISA, residential</t>
  </si>
  <si>
    <t>average LFLT5 efficacy from MELISA, non-residential</t>
  </si>
  <si>
    <t>average LFLT5 power from MELISA, residential</t>
  </si>
  <si>
    <t>average LFLT5 power from MELISA, non-residential</t>
  </si>
  <si>
    <t>average LFLT5 hours from MELISA, residential</t>
  </si>
  <si>
    <t>average LFLT5 hours from MELISA, non-residential</t>
  </si>
  <si>
    <t>electricity consumption of LFLT5 sold in 2019,res</t>
  </si>
  <si>
    <t>electricity consumption of LFLT5 sold in 2020, res</t>
  </si>
  <si>
    <t>electricity consumption of LFLT5 sold in 2021, res</t>
  </si>
  <si>
    <t>electricity consumption of LFLT5 sold in 2022, res</t>
  </si>
  <si>
    <t>electricity consumption of LFLT5 sold in 2023, res</t>
  </si>
  <si>
    <t>electricity consumption of LFLT5 sold in 2024, res</t>
  </si>
  <si>
    <t>electricity consumption of LFLT5 sold in 2025, res</t>
  </si>
  <si>
    <t>electricity consumption of LED sold in 2020, nres</t>
  </si>
  <si>
    <t>electricity consumption of LED sold in 2021, nres</t>
  </si>
  <si>
    <t>electricity consumption of LED sold in 2022, nres</t>
  </si>
  <si>
    <t>electricity consumption of LED sold in 2023, nres</t>
  </si>
  <si>
    <t>electricity consumption of LED sold in 2024, nres</t>
  </si>
  <si>
    <t>electricity consumption of LED sold in 2025, nres</t>
  </si>
  <si>
    <t>Annual savings per lamp (Wh)</t>
  </si>
  <si>
    <t>Annual savings for newly replaced lamps (GWh)</t>
  </si>
  <si>
    <t>MELISA ECO scenario (with CR 2019/2020)</t>
  </si>
  <si>
    <t>LED price, MELISA (excl. install, low-end curve)</t>
  </si>
  <si>
    <t>LED price, MELISA (excl. install, high-end curve)</t>
  </si>
  <si>
    <t>Costs for LED + CG + rewiring</t>
  </si>
  <si>
    <t>Costs for luminaire replacement</t>
  </si>
  <si>
    <t>Costs for plug&amp;play LED</t>
  </si>
  <si>
    <t>Additional cost of forced replace LFLT8 by LED</t>
  </si>
  <si>
    <t>electricity consumption of LFLT8 sold in 2026, res</t>
  </si>
  <si>
    <t>electricity consumption of LFLT8 sold in 2027, res</t>
  </si>
  <si>
    <t>electricity consumption of LFLT8 sold in 2028, res</t>
  </si>
  <si>
    <t>electricity consumption of LFLT8 sold in 2029, res</t>
  </si>
  <si>
    <t>electricity consumption of LFLT8 sold in 2030, res</t>
  </si>
  <si>
    <t>electricity consumption of LFLT8 sold in 2026, nres</t>
  </si>
  <si>
    <t>electricity consumption of LFLT8 sold in 2027, nres</t>
  </si>
  <si>
    <t>electricity consumption of LFLT8 sold in 2028, nres</t>
  </si>
  <si>
    <t>electricity consumption of LFLT8 sold in 2029, nres</t>
  </si>
  <si>
    <t>electricity consumption of LFLT8 sold in 2030, nres</t>
  </si>
  <si>
    <t>LED lm and h/a same as for FL, no rebound</t>
  </si>
  <si>
    <t>electricity consumption of LFLT8 sold in 2019,nres</t>
  </si>
  <si>
    <t>electricity consumption of LFLT8 sold in 2020, nres</t>
  </si>
  <si>
    <t>electricity consumption of LFLT8 sold in 2021, nres</t>
  </si>
  <si>
    <t>electricity consumption of LFLT8 sold in 2022, nres</t>
  </si>
  <si>
    <t>electricity consumption of LFLT8 sold in 2023, nres</t>
  </si>
  <si>
    <t>electricity consumption of LFLT8 sold in 2024, nres</t>
  </si>
  <si>
    <t>electricity consumption of LFLT8 sold in 2025, nres</t>
  </si>
  <si>
    <t>electricity consumption of LED sold in 2026, res</t>
  </si>
  <si>
    <t>electricity consumption of LED sold in 2027, res</t>
  </si>
  <si>
    <t>electricity consumption of LED sold in 2028, res</t>
  </si>
  <si>
    <t>electricity consumption of LED sold in 2029, res</t>
  </si>
  <si>
    <t>electricity consumption of LED sold in 2030, res</t>
  </si>
  <si>
    <t>electricity consumption of LED sold in 2019, nres</t>
  </si>
  <si>
    <t>electricity consumption of LED sold in 2026, nres</t>
  </si>
  <si>
    <t>electricity consumption of LED sold in 2027, nres</t>
  </si>
  <si>
    <t>electricity consumption of LED sold in 2028, nres</t>
  </si>
  <si>
    <t>electricity consumption of LED sold in 2029, nres</t>
  </si>
  <si>
    <t>electricity consumption of LED sold in 2030, nres</t>
  </si>
  <si>
    <t>LFL T8 residential</t>
  </si>
  <si>
    <t>Cumulative savings lamps replaced in earlier years (GWh), VHK</t>
  </si>
  <si>
    <t>LFL T8 non-residential</t>
  </si>
  <si>
    <t>electricity consumption of LFLT5 sold in 2026, res</t>
  </si>
  <si>
    <t>electricity consumption of LFLT5 sold in 2027, res</t>
  </si>
  <si>
    <t>electricity consumption of LFLT5 sold in 2028, res</t>
  </si>
  <si>
    <t>electricity consumption of LFLT5 sold in 2029, res</t>
  </si>
  <si>
    <t>electricity consumption of LFLT5 sold in 2030, res</t>
  </si>
  <si>
    <t>electricity consumption of LFLT5 sold in 2019,nres</t>
  </si>
  <si>
    <t>electricity consumption of LFLT5 sold in 2020, nres</t>
  </si>
  <si>
    <t>electricity consumption of LFLT5 sold in 2021, nres</t>
  </si>
  <si>
    <t>electricity consumption of LFLT5 sold in 2022, nres</t>
  </si>
  <si>
    <t>electricity consumption of LFLT5 sold in 2023, nres</t>
  </si>
  <si>
    <t>electricity consumption of LFLT5 sold in 2024, nres</t>
  </si>
  <si>
    <t>electricity consumption of LFLT5 sold in 2025, nres</t>
  </si>
  <si>
    <t>electricity consumption of LFLT5 sold in 2026, nres</t>
  </si>
  <si>
    <t>electricity consumption of LFLT5 sold in 2027, nres</t>
  </si>
  <si>
    <t>electricity consumption of LFLT5 sold in 2028, nres</t>
  </si>
  <si>
    <t>electricity consumption of LFLT5 sold in 2029, nres</t>
  </si>
  <si>
    <t>electricity consumption of LFLT5 sold in 2030, nres</t>
  </si>
  <si>
    <t>LFL T5 residential</t>
  </si>
  <si>
    <t>LFL T5 non-residential</t>
  </si>
  <si>
    <t>Additional cost of forced replace CFLni by LED</t>
  </si>
  <si>
    <t>electricity consumption of CFLni sold in 2026, res</t>
  </si>
  <si>
    <t>electricity consumption of CFLni sold in 2027, res</t>
  </si>
  <si>
    <t>electricity consumption of CFLni sold in 2028, res</t>
  </si>
  <si>
    <t>electricity consumption of CFLni sold in 2029, res</t>
  </si>
  <si>
    <t>electricity consumption of CFLni sold in 2030, res</t>
  </si>
  <si>
    <t>electricity consumption of CFLni sold in 2019,nres</t>
  </si>
  <si>
    <t>electricity consumption of CFLni sold in 2020, nres</t>
  </si>
  <si>
    <t>electricity consumption of CFLni sold in 2021, nres</t>
  </si>
  <si>
    <t>electricity consumption of CFLni sold in 2022, nres</t>
  </si>
  <si>
    <t>electricity consumption of CFLni sold in 2023, nres</t>
  </si>
  <si>
    <t>electricity consumption of CFLni sold in 2024, nres</t>
  </si>
  <si>
    <t>electricity consumption of CFLni sold in 2025, nres</t>
  </si>
  <si>
    <t>electricity consumption of CFLni sold in 2026, nres</t>
  </si>
  <si>
    <t>electricity consumption of CFLni sold in 2027, nres</t>
  </si>
  <si>
    <t>electricity consumption of CFLni sold in 2028, nres</t>
  </si>
  <si>
    <t>electricity consumption of CFLni sold in 2029, nres</t>
  </si>
  <si>
    <t>electricity consumption of CFLni sold in 2030, nres</t>
  </si>
  <si>
    <t>CFLni residential</t>
  </si>
  <si>
    <t>CFLni non-residential</t>
  </si>
  <si>
    <t>CFLni residential &amp; non-residential</t>
  </si>
  <si>
    <t>LFL T8 residential &amp; non-residential</t>
  </si>
  <si>
    <t>LFL T5 residential &amp; non-residential</t>
  </si>
  <si>
    <t>Summary</t>
  </si>
  <si>
    <t>plug &amp; play retrofit (mln light sources)</t>
  </si>
  <si>
    <t>rewiring (mln light sources)</t>
  </si>
  <si>
    <t>luminaire substitution (mln light sources)</t>
  </si>
  <si>
    <t>18.6 yrs</t>
  </si>
  <si>
    <t>For residential, light sources bought in 2019 are still in stock in 2035</t>
  </si>
  <si>
    <t>electricity consumption of LFLT8 sold in 2031, res</t>
  </si>
  <si>
    <t>electricity consumption of LFLT8 sold in 2032, res</t>
  </si>
  <si>
    <t>electricity consumption of LFLT8 sold in 2033, res</t>
  </si>
  <si>
    <t>electricity consumption of LFLT8 sold in 2034, res</t>
  </si>
  <si>
    <t>electricity consumption of LFLT8 sold in 2035, res</t>
  </si>
  <si>
    <t>Residential LFL T8</t>
  </si>
  <si>
    <t>Non-Residential LFL T8</t>
  </si>
  <si>
    <t>Lifetime for residential LFL T8 (MELISA)</t>
  </si>
  <si>
    <t>Lifetime for non-residential LFL T8 (MELISA)</t>
  </si>
  <si>
    <t>9.7 yrs</t>
  </si>
  <si>
    <t>For non-residential, assume that light sources remain in stock for 10 years</t>
  </si>
  <si>
    <t>electricity consumption of LFLT8 sold in 2031, nres</t>
  </si>
  <si>
    <t>electricity consumption of LFLT8 sold in 2032, nres</t>
  </si>
  <si>
    <t>electricity consumption of LFLT8 sold in 2033, nres</t>
  </si>
  <si>
    <t>electricity consumption of LFLT8 sold in 2034, nres</t>
  </si>
  <si>
    <t>electricity consumption of LFLT8 sold in 2035, nres</t>
  </si>
  <si>
    <t>Start year for forced LFL T8 substitution</t>
  </si>
  <si>
    <t>End year for impact calculation</t>
  </si>
  <si>
    <t>Period considered for analysis</t>
  </si>
  <si>
    <t>residential electricity of LFLT8 sold in period</t>
  </si>
  <si>
    <t>non-residential electricity of LFLT8 sold in period</t>
  </si>
  <si>
    <t>elec cost using FLs sold in period (res &amp; nres)</t>
  </si>
  <si>
    <t>LFL T8 Energy and Energy Cost</t>
  </si>
  <si>
    <t>LED substitutes for LFL T8, Energy and Energy Cost</t>
  </si>
  <si>
    <t>Residential LED substituting LFL T8</t>
  </si>
  <si>
    <t>electricity consumption of LED sold in 2031, res</t>
  </si>
  <si>
    <t>electricity consumption of LED sold in 2032, res</t>
  </si>
  <si>
    <t>electricity consumption of LED sold in 2033, res</t>
  </si>
  <si>
    <t>electricity consumption of LED sold in 2034, res</t>
  </si>
  <si>
    <t>electricity consumption of LED sold in 2035, res</t>
  </si>
  <si>
    <t>residential electricity of LED sold in period</t>
  </si>
  <si>
    <t>Lifetime for residential LED replacing LFL T8 (MELISA)</t>
  </si>
  <si>
    <t>28 yrs</t>
  </si>
  <si>
    <t>Non-Residential LED substituting LFL T8</t>
  </si>
  <si>
    <t>Lifetime for non-res LED replacing LFL T8 (MELISA)</t>
  </si>
  <si>
    <t>18 yrs</t>
  </si>
  <si>
    <t>Light sources bought in 2019 are still in stock in 2035</t>
  </si>
  <si>
    <t>electricity consumption of LED sold in 2031, nres</t>
  </si>
  <si>
    <t>electricity consumption of LED sold in 2032, nres</t>
  </si>
  <si>
    <t>electricity consumption of LED sold in 2033, nres</t>
  </si>
  <si>
    <t>electricity consumption of LED sold in 2034, nres</t>
  </si>
  <si>
    <t>electricity consumption of LED sold in 2035, nres</t>
  </si>
  <si>
    <t>non-residential electricity of LED sold in period</t>
  </si>
  <si>
    <t>elec cost using LEDs sold in period (res &amp; nres)</t>
  </si>
  <si>
    <t>Elec cost savings replace LFLT8 by LED in period</t>
  </si>
  <si>
    <t>Additional cost replace LFLT8 by LED in period</t>
  </si>
  <si>
    <t>Cumulative when replacing from period start</t>
  </si>
  <si>
    <t>MELISA projected sales of LFLT8 in period</t>
  </si>
  <si>
    <t xml:space="preserve">Sales of LED for forced substitution of LFLT8 </t>
  </si>
  <si>
    <t>euros</t>
  </si>
  <si>
    <t>Lamps replaced (mln)</t>
  </si>
  <si>
    <t>Annual savings of lamps sold in period (GWh)</t>
  </si>
  <si>
    <t>Total energy savings, GWh</t>
  </si>
  <si>
    <t>Total energy cost savings, M euros</t>
  </si>
  <si>
    <t>Avoided purchase cost for LFLT8, M euros</t>
  </si>
  <si>
    <t>Additional purchase cost for LED plug&amp;play, M euros</t>
  </si>
  <si>
    <t>Additional cost for LED+rewiring, M euros</t>
  </si>
  <si>
    <t>Additional cost for LED+luminaire, M euros</t>
  </si>
  <si>
    <t>Total additional purchase costs, M euros</t>
  </si>
  <si>
    <t>Total additional cost, M euros</t>
  </si>
  <si>
    <t>MELISA projected sales of LFLT5 in period</t>
  </si>
  <si>
    <t>Sales of LED for forced substitution of LFLT5</t>
  </si>
  <si>
    <t>Residential LFL T5</t>
  </si>
  <si>
    <t>28.6 yrs</t>
  </si>
  <si>
    <t>Non-Residential LFL T5</t>
  </si>
  <si>
    <t>10.5 yrs</t>
  </si>
  <si>
    <t>Additional cost of forced replace LFLT5 by LED</t>
  </si>
  <si>
    <t>LFL T5 Energy and Energy Cost</t>
  </si>
  <si>
    <t>electricity consumption of LFLT5 sold in 2031, res</t>
  </si>
  <si>
    <t>electricity consumption of LFLT5 sold in 2032, res</t>
  </si>
  <si>
    <t>electricity consumption of LFLT5 sold in 2033, res</t>
  </si>
  <si>
    <t>electricity consumption of LFLT5 sold in 2034, res</t>
  </si>
  <si>
    <t>electricity consumption of LFLT5 sold in 2035, res</t>
  </si>
  <si>
    <t>residential electricity of LFLT5 sold in period</t>
  </si>
  <si>
    <t>Lifetime for non-residential LFL T5 (MELISA)</t>
  </si>
  <si>
    <t>electricity consumption of LFLT5 sold in 2031, nres</t>
  </si>
  <si>
    <t>electricity consumption of LFLT5 sold in 2032, nres</t>
  </si>
  <si>
    <t>electricity consumption of LFLT5 sold in 2033, nres</t>
  </si>
  <si>
    <t>electricity consumption of LFLT5 sold in 2034, nres</t>
  </si>
  <si>
    <t>electricity consumption of LFLT5 sold in 2035, nres</t>
  </si>
  <si>
    <t>non-residential electricity of LFLT5 sold in period</t>
  </si>
  <si>
    <t>LED substitutes for LFL T5, Energy and Energy Cost</t>
  </si>
  <si>
    <t>Residential LED substituting LFL T5</t>
  </si>
  <si>
    <t>Lifetime for residential LED replacing LFL T5 (MELISA)</t>
  </si>
  <si>
    <t>Non-Residential LED substituting LFL T5</t>
  </si>
  <si>
    <t>Lifetime for non-res LED replacing LFL T5 (MELISA)</t>
  </si>
  <si>
    <t>Elec cost savings replace LFLT5 by LED in period</t>
  </si>
  <si>
    <t>Additional cost replace LFLT5 by LED in period</t>
  </si>
  <si>
    <t>Avoided purchase cost for LFLT5, M euros</t>
  </si>
  <si>
    <t>MELISA projected sales of CFLni in period</t>
  </si>
  <si>
    <t>Sales of LED for forced substitution of CFLni</t>
  </si>
  <si>
    <t>14.3 yrs</t>
  </si>
  <si>
    <t>6.3 yrs</t>
  </si>
  <si>
    <t>For non-residential, assume that light sources remain in stock for 6 years</t>
  </si>
  <si>
    <t>For residential, assume that light sources bought in 2019 are still in stock in 2035</t>
  </si>
  <si>
    <t>CFLni Energy and Energy Cost</t>
  </si>
  <si>
    <t>Lifetime for residential LFL T5 (MELISA)</t>
  </si>
  <si>
    <t>Residential CFLni</t>
  </si>
  <si>
    <t>Lifetime for residential CFLni (MELISA)</t>
  </si>
  <si>
    <t>electricity consumption of CFLni sold in 2031, res</t>
  </si>
  <si>
    <t>electricity consumption of CFLni sold in 2032, res</t>
  </si>
  <si>
    <t>electricity consumption of CFLni sold in 2033, res</t>
  </si>
  <si>
    <t>electricity consumption of CFLni sold in 2034, res</t>
  </si>
  <si>
    <t>electricity consumption of CFLni sold in 2035, res</t>
  </si>
  <si>
    <t>residential electricity of CFLni sold in period</t>
  </si>
  <si>
    <t>Non-Residential CFLni</t>
  </si>
  <si>
    <t>Lifetime for non-residential CFLni (MELISA)</t>
  </si>
  <si>
    <t>electricity consumption of CFLni sold in 2031, nres</t>
  </si>
  <si>
    <t>electricity consumption of CFLni sold in 2032, nres</t>
  </si>
  <si>
    <t>electricity consumption of CFLni sold in 2033, nres</t>
  </si>
  <si>
    <t>electricity consumption of CFLni sold in 2034, nres</t>
  </si>
  <si>
    <t>electricity consumption of CFLni sold in 2035, nres</t>
  </si>
  <si>
    <t>non-residential electricity of CFLni sold in period</t>
  </si>
  <si>
    <t>elec cost using CFLnis sold in period (res &amp; nres)</t>
  </si>
  <si>
    <t>LED substitutes for CFLni, Energy and Energy Cost</t>
  </si>
  <si>
    <t>LED lm and h/a same as for CFLni, no rebound</t>
  </si>
  <si>
    <t>Residential LED substituting CFLni</t>
  </si>
  <si>
    <t>Lifetime for residential LED replacing CFLni (MELISA)</t>
  </si>
  <si>
    <t>12.5 yrs</t>
  </si>
  <si>
    <t>Non-Residential LED substituting CFLni</t>
  </si>
  <si>
    <t>Lifetime for non-res LED replacing CFLni (MELISA)</t>
  </si>
  <si>
    <t>Elec cost savings replace CFLni by LED in period</t>
  </si>
  <si>
    <t>Additional cost replace CFLni by LED in period</t>
  </si>
  <si>
    <t>(negative = saving)</t>
  </si>
  <si>
    <t>(negative = saving, i.e. lower cost)</t>
  </si>
  <si>
    <t>Avoided purchase cost for CFLni, M euros</t>
  </si>
  <si>
    <t>Sum of Hg avoided on the market</t>
  </si>
  <si>
    <t>Avoided weight of Hg for residential lamps in kg</t>
  </si>
  <si>
    <t>Avoided weight of Hg for non-residential lamps in kg</t>
  </si>
  <si>
    <t>Total avoided weight of Hg for all lamps in kg</t>
  </si>
  <si>
    <t>Weight of Hg POM per lamp in mg</t>
  </si>
  <si>
    <t>Weight of Hg POM for residential lamps in BAU in kg</t>
  </si>
  <si>
    <t>Weight of Hg POM for non-residential lamps in BAU kg</t>
  </si>
  <si>
    <t>Weight of Hg POM for residential lamps in SUB in kg</t>
  </si>
  <si>
    <t>Weight of Hg POM for non-residential lamps in SUB kg</t>
  </si>
  <si>
    <t>Weight of Hg POM per lamp (P: 0-12 W) in mg</t>
  </si>
  <si>
    <t>Weight of Hg POM per lamp (P: 12-30 W) in mg</t>
  </si>
  <si>
    <t>Weight of Hg POM for P: 0-12 W lamps in BAU in kg</t>
  </si>
  <si>
    <t>Weight of Hg POM per lamp (P: 30-50 W) in mg</t>
  </si>
  <si>
    <t>Weight of Hg POM per lamp (P: &gt; 50 W) in mg</t>
  </si>
  <si>
    <t>Weight of Hg POM for P: 12-30 W lamps in BAU in kg</t>
  </si>
  <si>
    <t>Weight of Hg POM for P: 30-50 W lamps in BAU in kg</t>
  </si>
  <si>
    <t>Weight of Hg POM for P:  &gt; 50 W lamps in BAU in kg</t>
  </si>
  <si>
    <t>Total avoided weight of Hg for all lamps in BAU in kg</t>
  </si>
  <si>
    <t>Weight of Hg POM for P: 0-12 W lamps in SUB in kg</t>
  </si>
  <si>
    <t>Weight of Hg POM for P: 12-30 W lamps in SUB in kg</t>
  </si>
  <si>
    <t>Weight of Hg POM for P: 30-50 W lamps in SUB in kg</t>
  </si>
  <si>
    <t>Weight of Hg POM for P:  &gt; 50 W lamps in SUB in kg</t>
  </si>
  <si>
    <t>Total weight of Hg POM for CFLni lamps in BAU in kg</t>
  </si>
  <si>
    <t>Total weight of Hg POM for CFLni lamps in SUB in kg</t>
  </si>
  <si>
    <t>Sum of additional E-waste resulting from regulatory phase-out</t>
  </si>
  <si>
    <t>Weight of luminnaire in kg</t>
  </si>
  <si>
    <t>Weight of auxiliary components in kg</t>
  </si>
  <si>
    <t>Lamps to be rewired, millions of lamps</t>
  </si>
  <si>
    <t>Luminaires to be replaced, millions of lamps</t>
  </si>
  <si>
    <t>Total avoided mercury in kg</t>
  </si>
  <si>
    <t>Total aditional E-waste in million kg</t>
  </si>
  <si>
    <t>Weight of scrapped luminnaires in kton</t>
  </si>
  <si>
    <t>Total weight of addtional E-waste in kton</t>
  </si>
  <si>
    <t>Weight of scrapped auxiliary components in million kton</t>
  </si>
  <si>
    <t>Weight of scrapped luminnaires in million kton</t>
  </si>
  <si>
    <t>Weight of scrapped auxiliary components in kton</t>
  </si>
  <si>
    <t>Cost per lamp</t>
  </si>
  <si>
    <t>Cumulative from period start, M euros</t>
  </si>
  <si>
    <t>TWh</t>
  </si>
  <si>
    <t>cumulative 2021-2035</t>
  </si>
  <si>
    <t>Total stock of FL in year</t>
  </si>
  <si>
    <t>non-residential stock FL (mln units)</t>
  </si>
  <si>
    <t>Total stock of LED in year</t>
  </si>
  <si>
    <t>scale factor FLstock / LEDstock</t>
  </si>
  <si>
    <t>now applied stock scale factor to have LED energy for same stock as FL energy</t>
  </si>
  <si>
    <t>non-residential stock LED (mln units)</t>
  </si>
  <si>
    <t>kg</t>
  </si>
  <si>
    <t>number of CFLni replaced by 1 LED luminaire</t>
  </si>
  <si>
    <t>Estimate of effect of RoHS measures, CFLni</t>
  </si>
  <si>
    <t>Assumed sales distribution over power classes</t>
  </si>
  <si>
    <t>applied stock scale factor to have LED energy for same stock as FL energy</t>
  </si>
  <si>
    <t>Total replaced in period</t>
  </si>
  <si>
    <r>
      <t>Weight of scrapped auxiliary components in</t>
    </r>
    <r>
      <rPr>
        <sz val="9"/>
        <color theme="1"/>
        <rFont val="Calibri"/>
        <family val="2"/>
        <scheme val="minor"/>
      </rPr>
      <t xml:space="preserve"> kton</t>
    </r>
  </si>
  <si>
    <r>
      <t>Weight of scrapped luminnaires in</t>
    </r>
    <r>
      <rPr>
        <sz val="9"/>
        <color theme="1"/>
        <rFont val="Calibri"/>
        <family val="2"/>
        <scheme val="minor"/>
      </rPr>
      <t xml:space="preserve"> kton</t>
    </r>
  </si>
  <si>
    <t>kton</t>
  </si>
  <si>
    <t>Estimate of effect of RoHS measures, LFL T5</t>
  </si>
  <si>
    <t>Estimate of effect of RoHS measures, LFL T8</t>
  </si>
  <si>
    <t>CLASP/SwEA dataset</t>
  </si>
  <si>
    <t>2019 SEA dataset</t>
  </si>
  <si>
    <t xml:space="preserve">Assumed method of substitution </t>
  </si>
  <si>
    <t>Assumed method of substitution</t>
  </si>
  <si>
    <t>Sensitivity dataset</t>
  </si>
  <si>
    <t>Table 3‑1:</t>
  </si>
  <si>
    <t>Number of CFLni to be replaced, related energy (cost) savings and mercury avoided on the market</t>
  </si>
  <si>
    <t>All data sets</t>
  </si>
  <si>
    <t>CFLni projected sales, all sectors (mln)</t>
  </si>
  <si>
    <t>CFLni replaced by LED, residential (mln)</t>
  </si>
  <si>
    <t>CFLni replaced by LED, non-resident. (mln)</t>
  </si>
  <si>
    <t>Total energy savings in SUB, GWh</t>
  </si>
  <si>
    <t>Total energy cost savings in SUB, M euros</t>
  </si>
  <si>
    <t xml:space="preserve">Total avoided mercury in SUB in kg </t>
  </si>
  <si>
    <t>Table 3‑2:</t>
  </si>
  <si>
    <t>Revised estimated impacts calculated for CFLni (using CLASP/SwEA data set)</t>
  </si>
  <si>
    <t>CLASP/SwEA data set</t>
  </si>
  <si>
    <t>Avoided purchase cost in SUB for CFLni, M euros</t>
  </si>
  <si>
    <t>Additional purchase cost for LED in SUB plug&amp;play, M euros</t>
  </si>
  <si>
    <t>Additional cost for LED+rewiring in SUB, M euros</t>
  </si>
  <si>
    <t>Additional cost for LED+luminaire in SUB, M euros</t>
  </si>
  <si>
    <t>Total additional purchase costs in SUB, M euros</t>
  </si>
  <si>
    <t>Total additional cost in SUB, M euros</t>
  </si>
  <si>
    <t>(add. purchase cost minus energy cost savings)</t>
  </si>
  <si>
    <t>Cumulative from period start in SUB, M euros</t>
  </si>
  <si>
    <t>Total additional E-waste in SUB in million kg</t>
  </si>
  <si>
    <t>Table 3‑3:</t>
  </si>
  <si>
    <t>Revised estimated impacts calculated for CFLni (using 2019 SEA data set)</t>
  </si>
  <si>
    <t>2019 SEA data set</t>
  </si>
  <si>
    <t>Table 3‑4:</t>
  </si>
  <si>
    <t>Revised estimated impacts calculated for CFLni (using Sensitivity data set)</t>
  </si>
  <si>
    <t>Sensitivity data set</t>
  </si>
  <si>
    <t>Table 4‑1:</t>
  </si>
  <si>
    <t>Number of LFL T5 to be replaced, related energy (cost) savings and mercury avoided on the market</t>
  </si>
  <si>
    <t>LFL T5 projected sales, all sectors (mln)</t>
  </si>
  <si>
    <t>LFL T5 replaced by LED, residential (mln)</t>
  </si>
  <si>
    <t>LFL T5 replaced by LED, non-resid. (mln)</t>
  </si>
  <si>
    <t>Total avoided mercury in SUB, in kg</t>
  </si>
  <si>
    <t>Table 4‑2:</t>
  </si>
  <si>
    <t>Revised estimated impacts calculated for T5 lamps (using CLASP/SwEA data set)</t>
  </si>
  <si>
    <r>
      <t>Avoided purchase cost for LFLT5</t>
    </r>
    <r>
      <rPr>
        <sz val="10"/>
        <color theme="1"/>
        <rFont val="Arial"/>
        <family val="2"/>
      </rPr>
      <t xml:space="preserve"> </t>
    </r>
    <r>
      <rPr>
        <sz val="9"/>
        <color rgb="FF000000"/>
        <rFont val="Calibri"/>
        <family val="2"/>
      </rPr>
      <t>in SUB, M euros</t>
    </r>
  </si>
  <si>
    <r>
      <t>Additional purchase cost for LED plug&amp;play</t>
    </r>
    <r>
      <rPr>
        <sz val="10"/>
        <color theme="1"/>
        <rFont val="Arial"/>
        <family val="2"/>
      </rPr>
      <t xml:space="preserve"> </t>
    </r>
    <r>
      <rPr>
        <sz val="9"/>
        <color rgb="FF000000"/>
        <rFont val="Calibri"/>
        <family val="2"/>
      </rPr>
      <t>in SUB, M euros</t>
    </r>
  </si>
  <si>
    <r>
      <t>Additional cost for LED+rewiring</t>
    </r>
    <r>
      <rPr>
        <sz val="10"/>
        <color theme="1"/>
        <rFont val="Arial"/>
        <family val="2"/>
      </rPr>
      <t xml:space="preserve"> </t>
    </r>
    <r>
      <rPr>
        <sz val="9"/>
        <color rgb="FF000000"/>
        <rFont val="Calibri"/>
        <family val="2"/>
      </rPr>
      <t>in SUB, M euros</t>
    </r>
  </si>
  <si>
    <r>
      <t>Additional cost for LED+luminaire</t>
    </r>
    <r>
      <rPr>
        <sz val="10"/>
        <color theme="1"/>
        <rFont val="Arial"/>
        <family val="2"/>
      </rPr>
      <t xml:space="preserve"> </t>
    </r>
    <r>
      <rPr>
        <sz val="9"/>
        <color rgb="FF000000"/>
        <rFont val="Calibri"/>
        <family val="2"/>
      </rPr>
      <t>in SUB, M euros</t>
    </r>
  </si>
  <si>
    <r>
      <t>Total additional purchase costs</t>
    </r>
    <r>
      <rPr>
        <sz val="10"/>
        <color theme="1"/>
        <rFont val="Arial"/>
        <family val="2"/>
      </rPr>
      <t xml:space="preserve"> </t>
    </r>
    <r>
      <rPr>
        <b/>
        <sz val="9"/>
        <color rgb="FF000000"/>
        <rFont val="Calibri"/>
        <family val="2"/>
      </rPr>
      <t>in SUB, M euros</t>
    </r>
  </si>
  <si>
    <r>
      <t>Total additional cost</t>
    </r>
    <r>
      <rPr>
        <sz val="10"/>
        <color theme="1"/>
        <rFont val="Arial"/>
        <family val="2"/>
      </rPr>
      <t xml:space="preserve"> </t>
    </r>
    <r>
      <rPr>
        <sz val="9"/>
        <color rgb="FF000000"/>
        <rFont val="Calibri"/>
        <family val="2"/>
      </rPr>
      <t>in SUB, M euros</t>
    </r>
  </si>
  <si>
    <r>
      <t>Cumulative from period start</t>
    </r>
    <r>
      <rPr>
        <sz val="10"/>
        <color theme="1"/>
        <rFont val="Arial"/>
        <family val="2"/>
      </rPr>
      <t xml:space="preserve"> </t>
    </r>
    <r>
      <rPr>
        <b/>
        <sz val="9"/>
        <color rgb="FF000000"/>
        <rFont val="Calibri"/>
        <family val="2"/>
      </rPr>
      <t>in SUB, M euros</t>
    </r>
  </si>
  <si>
    <r>
      <t>Total additional E-waste</t>
    </r>
    <r>
      <rPr>
        <sz val="10"/>
        <color theme="1"/>
        <rFont val="Arial"/>
        <family val="2"/>
      </rPr>
      <t xml:space="preserve"> </t>
    </r>
    <r>
      <rPr>
        <b/>
        <sz val="9"/>
        <color rgb="FF000000"/>
        <rFont val="Calibri"/>
        <family val="2"/>
      </rPr>
      <t>in SUB, in million kg</t>
    </r>
  </si>
  <si>
    <t>Table 4‑3:</t>
  </si>
  <si>
    <t>Revised estimated impacts calculated for T5 lamps (using 2019 SEA data set)</t>
  </si>
  <si>
    <t>Table 4‑4:</t>
  </si>
  <si>
    <t>Revised estimated impacts calculated for LFL T5 (using Sensitivity data set)</t>
  </si>
  <si>
    <t>Table 5‑1:</t>
  </si>
  <si>
    <t>Number of LFL T8 to be replaced, related energy (cost) savings and mercury avoided on the market</t>
  </si>
  <si>
    <r>
      <t>LFL T8 projected sales</t>
    </r>
    <r>
      <rPr>
        <sz val="10"/>
        <color theme="1"/>
        <rFont val="Arial"/>
        <family val="2"/>
      </rPr>
      <t xml:space="preserve"> </t>
    </r>
    <r>
      <rPr>
        <sz val="9"/>
        <color rgb="FF000000"/>
        <rFont val="Calibri"/>
        <family val="2"/>
      </rPr>
      <t>in SUB, all sectors (mln)</t>
    </r>
  </si>
  <si>
    <r>
      <t>LFL T8 replaced by LED</t>
    </r>
    <r>
      <rPr>
        <sz val="10"/>
        <color theme="1"/>
        <rFont val="Arial"/>
        <family val="2"/>
      </rPr>
      <t xml:space="preserve"> </t>
    </r>
    <r>
      <rPr>
        <sz val="9"/>
        <color rgb="FF000000"/>
        <rFont val="Calibri"/>
        <family val="2"/>
      </rPr>
      <t>in SUB, residential (mln)</t>
    </r>
  </si>
  <si>
    <r>
      <t>LFL T8 replaced by LED</t>
    </r>
    <r>
      <rPr>
        <sz val="10"/>
        <color theme="1"/>
        <rFont val="Arial"/>
        <family val="2"/>
      </rPr>
      <t xml:space="preserve"> </t>
    </r>
    <r>
      <rPr>
        <sz val="9"/>
        <color rgb="FF000000"/>
        <rFont val="Calibri"/>
        <family val="2"/>
      </rPr>
      <t>in SUB, non-resid. (mln)</t>
    </r>
  </si>
  <si>
    <r>
      <t>Total energy savings</t>
    </r>
    <r>
      <rPr>
        <sz val="10"/>
        <color theme="1"/>
        <rFont val="Arial"/>
        <family val="2"/>
      </rPr>
      <t xml:space="preserve"> </t>
    </r>
    <r>
      <rPr>
        <sz val="9"/>
        <color rgb="FF000000"/>
        <rFont val="Calibri"/>
        <family val="2"/>
      </rPr>
      <t>in SUB, GWh</t>
    </r>
  </si>
  <si>
    <r>
      <t>Total energy cost savings</t>
    </r>
    <r>
      <rPr>
        <sz val="10"/>
        <color theme="1"/>
        <rFont val="Arial"/>
        <family val="2"/>
      </rPr>
      <t xml:space="preserve"> </t>
    </r>
    <r>
      <rPr>
        <sz val="9"/>
        <color rgb="FF000000"/>
        <rFont val="Calibri"/>
        <family val="2"/>
      </rPr>
      <t>in SUB, M euros</t>
    </r>
  </si>
  <si>
    <t>Table 5‑2:</t>
  </si>
  <si>
    <t>Revised estimated impacts calculated for T8 lamps (using CLASP/SwEA data set)</t>
  </si>
  <si>
    <r>
      <t>Avoided purchase cost for LFLT8</t>
    </r>
    <r>
      <rPr>
        <sz val="10"/>
        <color theme="1"/>
        <rFont val="Arial"/>
        <family val="2"/>
      </rPr>
      <t xml:space="preserve"> </t>
    </r>
    <r>
      <rPr>
        <sz val="9"/>
        <color rgb="FF000000"/>
        <rFont val="Calibri"/>
        <family val="2"/>
      </rPr>
      <t>in SUB, M euros</t>
    </r>
  </si>
  <si>
    <r>
      <t>Total additional purchase costs</t>
    </r>
    <r>
      <rPr>
        <sz val="10"/>
        <color theme="1"/>
        <rFont val="Arial"/>
        <family val="2"/>
      </rPr>
      <t xml:space="preserve"> </t>
    </r>
    <r>
      <rPr>
        <sz val="9"/>
        <color rgb="FF000000"/>
        <rFont val="Calibri"/>
        <family val="2"/>
      </rPr>
      <t>in SUB, M euros</t>
    </r>
  </si>
  <si>
    <t>Total additional E-waste in SUB, in million kg</t>
  </si>
  <si>
    <t>Table 5‑3:</t>
  </si>
  <si>
    <t>Revised estimated impacts calculated for T8 lamps (using 2019 SEA data set)</t>
  </si>
  <si>
    <t>Table 5‑4:</t>
  </si>
  <si>
    <t>Revised estimated impacts calculated for LFL T8 (using Sensitivity data set)</t>
  </si>
  <si>
    <t>Guide to this Excel sheet</t>
  </si>
  <si>
    <t>General</t>
  </si>
  <si>
    <r>
      <t xml:space="preserve">Each group has sheets for calculations based on the </t>
    </r>
    <r>
      <rPr>
        <i/>
        <sz val="11"/>
        <color theme="1"/>
        <rFont val="Calibri"/>
        <family val="2"/>
        <scheme val="minor"/>
      </rPr>
      <t>CLASP/SwEA</t>
    </r>
    <r>
      <rPr>
        <sz val="11"/>
        <color theme="1"/>
        <rFont val="Calibri"/>
        <family val="2"/>
        <scheme val="minor"/>
      </rPr>
      <t xml:space="preserve"> data set, the </t>
    </r>
    <r>
      <rPr>
        <i/>
        <sz val="11"/>
        <color theme="1"/>
        <rFont val="Calibri"/>
        <family val="2"/>
        <scheme val="minor"/>
      </rPr>
      <t>2019 SEA study</t>
    </r>
    <r>
      <rPr>
        <sz val="11"/>
        <color theme="1"/>
        <rFont val="Calibri"/>
        <family val="2"/>
        <scheme val="minor"/>
      </rPr>
      <t xml:space="preserve"> data set and the S</t>
    </r>
    <r>
      <rPr>
        <i/>
        <sz val="11"/>
        <color theme="1"/>
        <rFont val="Calibri"/>
        <family val="2"/>
        <scheme val="minor"/>
      </rPr>
      <t>ensitivity</t>
    </r>
    <r>
      <rPr>
        <sz val="11"/>
        <color theme="1"/>
        <rFont val="Calibri"/>
        <family val="2"/>
        <scheme val="minor"/>
      </rPr>
      <t xml:space="preserve"> data set. </t>
    </r>
  </si>
  <si>
    <t>Sheet Structure</t>
  </si>
  <si>
    <t>Columns</t>
  </si>
  <si>
    <t>Input cells that can be changed</t>
  </si>
  <si>
    <t>Setting the analysis period</t>
  </si>
  <si>
    <t>Sales / Number of lamps to be substituted</t>
  </si>
  <si>
    <t>rows 10-12 give the sales as projected by the MELISA model, residential, non-residential and total</t>
  </si>
  <si>
    <t>rows 14-16 give the same sales, but set to zero for years that are outside the analysis period</t>
  </si>
  <si>
    <t>rows 18-20 give the number of lamps to be substituted by LEDs. In principle these are the same as the sales on rows 14-16, but in some cases they are set to zero in later years.</t>
  </si>
  <si>
    <t>Non-residential LFL have a lifetime around 10 years. This means that an LFL sold in e.g. 2020 would have to be replaced by another LFL in 2030, and these replacement sales are counted in the LFL sales for 2030 in MELISA (except for a share assumed to be substituted by LEDs). However, if this LFL is substituted in 2020 by a LED Tube, this LED tube has a longer life, and no substitution is necessary in 2030. This means that e.g. the 2030 LFL sales in MELISA that are replacement sales for LFL sold in 2020 (i.e. practically all non-residential) should not be counted as having to be replaced by LED, if they have been replaced by LED already in 2020.
Consequently, in good approximation, from ten years after the start of the LFL ban, the non-residential LFL sales to be substituted by LED have to be set to zero.
For CFLni the lifetime is shorter, 6 years.</t>
  </si>
  <si>
    <t>Method of substitution</t>
  </si>
  <si>
    <t>Shares of plug&amp;play, rewiring, luminaire substitution can be set in cells D23-25 for LFL T8 and LFL T5</t>
  </si>
  <si>
    <t>The same shares for CFLni are in cells D30-43; subdivision of sales over the CFLni power classes can be set in cells D23-26.</t>
  </si>
  <si>
    <t>Labour Hours and Jobs</t>
  </si>
  <si>
    <t>Additional purchase costs</t>
  </si>
  <si>
    <t xml:space="preserve">Costs are calculated for LEDs plug&amp;play, LEDs+rewiring and LEDs+luminaire substitution. </t>
  </si>
  <si>
    <t>Note that LED light source costs (and efficacies) vary with the years according to the MELISA model,</t>
  </si>
  <si>
    <t>Row 60 (LFL) or 79 (CFLni) give the total additional purchase cost: LED plug&amp;play + LED rewiring + LED luminaire - FL</t>
  </si>
  <si>
    <t>FL energy consumption and cost</t>
  </si>
  <si>
    <t>The first part calculates the energy consumption and cost that FL would have had if not replaced by LED.</t>
  </si>
  <si>
    <t>The second part calculates the energy consumption and cost of LEDs substituting the FLs.</t>
  </si>
  <si>
    <r>
      <t xml:space="preserve">Each calculation starts from </t>
    </r>
    <r>
      <rPr>
        <b/>
        <sz val="11"/>
        <color theme="1"/>
        <rFont val="Calibri"/>
        <family val="2"/>
        <scheme val="minor"/>
      </rPr>
      <t>luminous flux (lm), efficacy (lm/W), power (W), annual burning hours (h/a)</t>
    </r>
    <r>
      <rPr>
        <sz val="11"/>
        <color theme="1"/>
        <rFont val="Calibri"/>
        <family val="2"/>
        <scheme val="minor"/>
      </rPr>
      <t xml:space="preserve"> and annual unit electricity consumption (kWh/a)</t>
    </r>
  </si>
  <si>
    <t>These data are taken from the MELISA model. For FLs the values are the same for all years. For LEDs, efficiencies change with the years.</t>
  </si>
  <si>
    <t>Luminous flux and burning hours are assumed to be same for FLs and LEDs.</t>
  </si>
  <si>
    <t>The calculations are made separately for residential and non-residential and then summed.</t>
  </si>
  <si>
    <t>Calculations are made using a stock-matrix, e.g. row 82 of the LFL T8 sheet:</t>
  </si>
  <si>
    <t>LFL sold in 2024 consume 156 GWh of electricity in 2024 and continue to do so in following years, until the end of the analysis period (or the end of their lifetime)</t>
  </si>
  <si>
    <t>For years before the start of the analysis period, and for years after the end of the analysis period, values in the matrix are zero.</t>
  </si>
  <si>
    <t>For lamps that have a life (10 or 6 years) shorter than the analysis period, the fields for the excess years are left blank.</t>
  </si>
  <si>
    <t>row 94 (LFL) or row 113 (CFLni) give the electricity consumption for residential FL</t>
  </si>
  <si>
    <t>row 115 (LFL) or row 134 (CFLni) give the electricity consumption for non-residential FL</t>
  </si>
  <si>
    <t>row 150 (LFL) or row 169 (CFLni) give the electricity consumption for residential LED substituting the FL</t>
  </si>
  <si>
    <t>row 171 (LFL) or row 190 (CFLni) give the electricity consumption for non-residential LED substituting the FL</t>
  </si>
  <si>
    <t>Sum of additional purchase costs and energy cost savings</t>
  </si>
  <si>
    <t>Summary per lamp type</t>
  </si>
  <si>
    <t>Sum of avoided Hg on the market</t>
  </si>
  <si>
    <t>All sheets (except the Introduction and Summary) have the same structure, which will be explained below</t>
  </si>
  <si>
    <t>Calculated in rows 27-37 (LFL) or 46-56 (CFLni)</t>
  </si>
  <si>
    <t>Input data from 2019 SEA sudy used, but number of lamps per luminaire is considered in calculations.</t>
  </si>
  <si>
    <t>Calculation also considers the avoided costs for FL acquisition, which are subtracted from the LED purchase costs</t>
  </si>
  <si>
    <t>The sum of additional purchase costs and energy cost savings is calculated in rows 177 (LFL) and 196 (CFLni)</t>
  </si>
  <si>
    <t>is specified in rows 182-193 for LFL and in rows 201-219 for CFLni</t>
  </si>
  <si>
    <t>The sum of amounts of mecury avoided on the market resulting from the regulatory phase-out and subsequent discharge lamps not sold (T8, T5 or CFLni)</t>
  </si>
  <si>
    <t>Electricity costs for LED replacing FL are in row 173 (LFL) or 192 (CFLni)</t>
  </si>
  <si>
    <t>Electricity costs for FL are in row 120 (LFL) or 139 (CFLni)</t>
  </si>
  <si>
    <t>Cumulative values over the analysis period are provided in rows 179 and 198.</t>
  </si>
  <si>
    <t>Sum of additional waste where components or luminnaires are scrapped prior to expected end-of-life as a result of discharge lamps (LFL, Flni) not being availble as replacement</t>
  </si>
  <si>
    <t>is specified in rows 196-205 for LFL and in rows 222-229 for CFLni</t>
  </si>
  <si>
    <t>Rows 209-265 (LFL) or 232-288 (CFLni) provide a summary per lamp type</t>
  </si>
  <si>
    <t>This Excel sheet estimates the impacts of RoHS measures regarding mercury in lamps for LFL T5, LFL T8, and CFLni.</t>
  </si>
  <si>
    <t>It addresses energy savings, cost impacts for users (additional costs or cost savings), amounts of mercury placed on the market through lamps and WEEE incurred when the substitution of one of these lamp types with an LED results in the premature end-of-life of a luminaire or its components (e.g. driver, dimmer).</t>
  </si>
  <si>
    <r>
      <t xml:space="preserve">The file includes this </t>
    </r>
    <r>
      <rPr>
        <b/>
        <sz val="11"/>
        <color theme="5"/>
        <rFont val="Calibri"/>
        <family val="2"/>
        <scheme val="minor"/>
      </rPr>
      <t>Introduction</t>
    </r>
    <r>
      <rPr>
        <sz val="11"/>
        <color theme="1"/>
        <rFont val="Calibri"/>
        <family val="2"/>
        <scheme val="minor"/>
      </rPr>
      <t xml:space="preserve">, a </t>
    </r>
    <r>
      <rPr>
        <b/>
        <sz val="11"/>
        <color theme="5"/>
        <rFont val="Calibri"/>
        <family val="2"/>
        <scheme val="minor"/>
      </rPr>
      <t>Summary</t>
    </r>
    <r>
      <rPr>
        <sz val="11"/>
        <color theme="1"/>
        <rFont val="Calibri"/>
        <family val="2"/>
        <scheme val="minor"/>
      </rPr>
      <t xml:space="preserve"> of all results and three additional groups of calculation sheets, respectively with </t>
    </r>
    <r>
      <rPr>
        <b/>
        <sz val="11"/>
        <color theme="4"/>
        <rFont val="Calibri"/>
        <family val="2"/>
        <scheme val="minor"/>
      </rPr>
      <t>blue</t>
    </r>
    <r>
      <rPr>
        <sz val="11"/>
        <color theme="4"/>
        <rFont val="Calibri"/>
        <family val="2"/>
        <scheme val="minor"/>
      </rPr>
      <t xml:space="preserve"> (</t>
    </r>
    <r>
      <rPr>
        <b/>
        <sz val="11"/>
        <color theme="4"/>
        <rFont val="Calibri"/>
        <family val="2"/>
        <scheme val="minor"/>
      </rPr>
      <t>LFL T8</t>
    </r>
    <r>
      <rPr>
        <sz val="11"/>
        <color theme="4"/>
        <rFont val="Calibri"/>
        <family val="2"/>
        <scheme val="minor"/>
      </rPr>
      <t>)</t>
    </r>
    <r>
      <rPr>
        <sz val="11"/>
        <color theme="1"/>
        <rFont val="Calibri"/>
        <family val="2"/>
        <scheme val="minor"/>
      </rPr>
      <t xml:space="preserve">, </t>
    </r>
    <r>
      <rPr>
        <b/>
        <sz val="11"/>
        <color theme="9"/>
        <rFont val="Calibri"/>
        <family val="2"/>
        <scheme val="minor"/>
      </rPr>
      <t>green</t>
    </r>
    <r>
      <rPr>
        <sz val="11"/>
        <color theme="9"/>
        <rFont val="Calibri"/>
        <family val="2"/>
        <scheme val="minor"/>
      </rPr>
      <t xml:space="preserve"> (</t>
    </r>
    <r>
      <rPr>
        <b/>
        <sz val="11"/>
        <color theme="9"/>
        <rFont val="Calibri"/>
        <family val="2"/>
        <scheme val="minor"/>
      </rPr>
      <t>LFL T5</t>
    </r>
    <r>
      <rPr>
        <sz val="11"/>
        <color theme="9"/>
        <rFont val="Calibri"/>
        <family val="2"/>
        <scheme val="minor"/>
      </rPr>
      <t>)</t>
    </r>
    <r>
      <rPr>
        <sz val="11"/>
        <color theme="1"/>
        <rFont val="Calibri"/>
        <family val="2"/>
        <scheme val="minor"/>
      </rPr>
      <t xml:space="preserve"> and </t>
    </r>
    <r>
      <rPr>
        <b/>
        <sz val="11"/>
        <color theme="7"/>
        <rFont val="Calibri"/>
        <family val="2"/>
        <scheme val="minor"/>
      </rPr>
      <t>yellow (CFLni)</t>
    </r>
    <r>
      <rPr>
        <sz val="11"/>
        <color theme="1"/>
        <rFont val="Calibri"/>
        <family val="2"/>
        <scheme val="minor"/>
      </rPr>
      <t xml:space="preserve"> tabs. </t>
    </r>
  </si>
  <si>
    <t>Input cells that can be changed are usually coloured light blue</t>
  </si>
  <si>
    <t>The analysis presented in the report has been calculated for the years 2021-2035.</t>
  </si>
  <si>
    <t>Input data from 2019 SEA is study used, but number of lamps per luminaire is considered in calculations.</t>
  </si>
  <si>
    <t>Calculated in rows 39-60 (LFL) or 58-79 (CFLni)</t>
  </si>
  <si>
    <t>This is calculated in rows 62-120 (LFL) or 81-139 (CFLni)</t>
  </si>
  <si>
    <r>
      <rPr>
        <b/>
        <sz val="11"/>
        <color theme="1"/>
        <rFont val="Calibri"/>
        <family val="2"/>
        <scheme val="minor"/>
      </rPr>
      <t>Electricity rates</t>
    </r>
    <r>
      <rPr>
        <sz val="11"/>
        <color theme="1"/>
        <rFont val="Calibri"/>
        <family val="2"/>
        <scheme val="minor"/>
      </rPr>
      <t xml:space="preserve"> (€/kWh) are specified in rows 117,118 (LFL) or 136,137 (CFLni)</t>
    </r>
  </si>
  <si>
    <t>The difference between the two (energy cost savings) are in rows 175 and 194 respectively</t>
  </si>
  <si>
    <t>VHK-Oeko-Institut Combined Model for RoHS - Summary of results</t>
  </si>
  <si>
    <t xml:space="preserve">VHK-Oeko-Institut Combined Model for RoHS </t>
  </si>
  <si>
    <t>Following a new analysis by VHK the subdivision of sales over CFLni power classes has been changed; the 2019 SEA study subdivision no longer seems realistic.</t>
  </si>
  <si>
    <t>The shares of substitution routes have now been set to values derived from CLASP / SwEA data set, the 2019 SEA study data set and the Sensitivity data set (see final report and comments in cells D23-25).</t>
  </si>
  <si>
    <t>In cells D5 and D6 the start and end of the analysis period can be set. Maximum range is 2019-2035, however changing the range may not work properly in all cases.</t>
  </si>
  <si>
    <t>Columns E-U take as reference the 2019 MELISA ECO scenario (including effect of new Ecodesign and Labelling regulations CR 2019/2020)</t>
  </si>
  <si>
    <t>These rates are close to those for the PRIMES reference scenario, split in residential and non-residential (tertiary rate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</si>
</sst>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9"/>
      <name val="Calibri"/>
      <family val="2"/>
      <scheme val="minor"/>
    </font>
    <font>
      <sz val="9"/>
      <color theme="0" tint="-0.249977111117893"/>
      <name val="Calibri"/>
      <family val="2"/>
      <scheme val="minor"/>
    </font>
    <font>
      <b/>
      <sz val="9"/>
      <color theme="1"/>
      <name val="Calibri"/>
      <family val="2"/>
      <scheme val="minor"/>
    </font>
    <font>
      <b/>
      <sz val="9"/>
      <name val="Calibri"/>
      <family val="2"/>
      <scheme val="minor"/>
    </font>
    <font>
      <sz val="9"/>
      <color indexed="81"/>
      <name val="Tahoma"/>
      <family val="2"/>
    </font>
    <font>
      <b/>
      <sz val="9"/>
      <color indexed="81"/>
      <name val="Tahoma"/>
      <family val="2"/>
    </font>
    <font>
      <sz val="9"/>
      <color theme="0" tint="-0.499984740745262"/>
      <name val="Calibri"/>
      <family val="2"/>
      <scheme val="minor"/>
    </font>
    <font>
      <b/>
      <sz val="9"/>
      <color theme="0" tint="-0.499984740745262"/>
      <name val="Calibri"/>
      <family val="2"/>
      <scheme val="minor"/>
    </font>
    <font>
      <sz val="11"/>
      <color rgb="FF0070C0"/>
      <name val="Calibri"/>
      <family val="2"/>
      <scheme val="minor"/>
    </font>
    <font>
      <sz val="11"/>
      <color rgb="FFFF0000"/>
      <name val="Calibri"/>
      <family val="2"/>
      <scheme val="minor"/>
    </font>
    <font>
      <sz val="9"/>
      <color rgb="FF0070C0"/>
      <name val="Calibri"/>
      <family val="2"/>
      <scheme val="minor"/>
    </font>
    <font>
      <b/>
      <sz val="9"/>
      <color rgb="FF0070C0"/>
      <name val="Calibri"/>
      <family val="2"/>
      <scheme val="minor"/>
    </font>
    <font>
      <sz val="9"/>
      <color rgb="FFFF0000"/>
      <name val="Calibri"/>
      <family val="2"/>
      <scheme val="minor"/>
    </font>
    <font>
      <b/>
      <sz val="9"/>
      <color rgb="FFFF0000"/>
      <name val="Calibri"/>
      <family val="2"/>
      <scheme val="minor"/>
    </font>
    <font>
      <strike/>
      <sz val="9"/>
      <color theme="1"/>
      <name val="Calibri"/>
      <family val="2"/>
      <scheme val="minor"/>
    </font>
    <font>
      <sz val="9"/>
      <color theme="8"/>
      <name val="Calibri"/>
      <family val="2"/>
      <scheme val="minor"/>
    </font>
    <font>
      <sz val="9"/>
      <color theme="0" tint="-0.34998626667073579"/>
      <name val="Calibri"/>
      <family val="2"/>
      <scheme val="minor"/>
    </font>
    <font>
      <b/>
      <sz val="9"/>
      <color theme="8"/>
      <name val="Calibri"/>
      <family val="2"/>
      <scheme val="minor"/>
    </font>
    <font>
      <b/>
      <sz val="11"/>
      <color rgb="FFC00000"/>
      <name val="Calibri"/>
      <family val="2"/>
      <scheme val="minor"/>
    </font>
    <font>
      <sz val="10"/>
      <color theme="1"/>
      <name val="Arial"/>
      <family val="2"/>
    </font>
    <font>
      <b/>
      <sz val="11"/>
      <color rgb="FF000000"/>
      <name val="Calibri"/>
      <family val="2"/>
    </font>
    <font>
      <b/>
      <sz val="10"/>
      <color theme="1"/>
      <name val="Calibri"/>
      <family val="2"/>
    </font>
    <font>
      <sz val="9"/>
      <color rgb="FF000000"/>
      <name val="Calibri"/>
      <family val="2"/>
    </font>
    <font>
      <sz val="1"/>
      <color rgb="FF000000"/>
      <name val="Calibri"/>
      <family val="2"/>
    </font>
    <font>
      <b/>
      <sz val="9"/>
      <color rgb="FF000000"/>
      <name val="Calibri"/>
      <family val="2"/>
    </font>
    <font>
      <b/>
      <sz val="10"/>
      <color theme="1"/>
      <name val="Arial"/>
      <family val="2"/>
    </font>
    <font>
      <b/>
      <sz val="9"/>
      <color theme="1"/>
      <name val="Calibri"/>
      <family val="2"/>
    </font>
    <font>
      <i/>
      <sz val="11"/>
      <color theme="1"/>
      <name val="Calibri"/>
      <family val="2"/>
      <scheme val="minor"/>
    </font>
    <font>
      <b/>
      <sz val="11"/>
      <name val="Arial"/>
      <family val="2"/>
    </font>
    <font>
      <sz val="11"/>
      <name val="Calibri"/>
      <family val="2"/>
      <scheme val="minor"/>
    </font>
    <font>
      <b/>
      <sz val="11"/>
      <color theme="5"/>
      <name val="Calibri"/>
      <family val="2"/>
      <scheme val="minor"/>
    </font>
    <font>
      <sz val="11"/>
      <color theme="4"/>
      <name val="Calibri"/>
      <family val="2"/>
      <scheme val="minor"/>
    </font>
    <font>
      <b/>
      <sz val="11"/>
      <color theme="4"/>
      <name val="Calibri"/>
      <family val="2"/>
      <scheme val="minor"/>
    </font>
    <font>
      <sz val="11"/>
      <color theme="9"/>
      <name val="Calibri"/>
      <family val="2"/>
      <scheme val="minor"/>
    </font>
    <font>
      <b/>
      <sz val="11"/>
      <color theme="9"/>
      <name val="Calibri"/>
      <family val="2"/>
      <scheme val="minor"/>
    </font>
    <font>
      <b/>
      <sz val="11"/>
      <color theme="7"/>
      <name val="Calibri"/>
      <family val="2"/>
      <scheme val="minor"/>
    </font>
    <font>
      <b/>
      <sz val="14"/>
      <color theme="1"/>
      <name val="Calibri"/>
      <family val="2"/>
      <scheme val="minor"/>
    </font>
    <font>
      <b/>
      <sz val="11"/>
      <name val="Calibri"/>
      <family val="2"/>
      <scheme val="minor"/>
    </font>
    <font>
      <b/>
      <sz val="12"/>
      <color theme="1"/>
      <name val="Arial"/>
      <family val="2"/>
    </font>
  </fonts>
  <fills count="13">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7"/>
        <bgColor indexed="64"/>
      </patternFill>
    </fill>
    <fill>
      <patternFill patternType="solid">
        <fgColor theme="9"/>
        <bgColor indexed="64"/>
      </patternFill>
    </fill>
    <fill>
      <patternFill patternType="solid">
        <fgColor theme="4"/>
        <bgColor indexed="64"/>
      </patternFill>
    </fill>
  </fills>
  <borders count="17">
    <border>
      <left/>
      <right/>
      <top/>
      <bottom/>
      <diagonal/>
    </border>
    <border>
      <left/>
      <right/>
      <top/>
      <bottom style="thin">
        <color indexed="64"/>
      </bottom>
      <diagonal/>
    </border>
    <border>
      <left/>
      <right style="medium">
        <color rgb="FF868686"/>
      </right>
      <top/>
      <bottom style="thick">
        <color rgb="FF97BF0D"/>
      </bottom>
      <diagonal/>
    </border>
    <border>
      <left/>
      <right/>
      <top/>
      <bottom style="thick">
        <color rgb="FF97BF0D"/>
      </bottom>
      <diagonal/>
    </border>
    <border>
      <left/>
      <right style="medium">
        <color rgb="FF808080"/>
      </right>
      <top/>
      <bottom style="medium">
        <color rgb="FF868686"/>
      </bottom>
      <diagonal/>
    </border>
    <border>
      <left/>
      <right style="medium">
        <color rgb="FF808080"/>
      </right>
      <top/>
      <bottom style="medium">
        <color rgb="FF808080"/>
      </bottom>
      <diagonal/>
    </border>
    <border>
      <left/>
      <right style="medium">
        <color rgb="FF808080"/>
      </right>
      <top/>
      <bottom style="medium">
        <color indexed="64"/>
      </bottom>
      <diagonal/>
    </border>
    <border>
      <left/>
      <right style="medium">
        <color rgb="FF868686"/>
      </right>
      <top/>
      <bottom style="medium">
        <color rgb="FF868686"/>
      </bottom>
      <diagonal/>
    </border>
    <border>
      <left/>
      <right style="medium">
        <color rgb="FF868686"/>
      </right>
      <top/>
      <bottom style="double">
        <color rgb="FF000000"/>
      </bottom>
      <diagonal/>
    </border>
    <border>
      <left/>
      <right style="medium">
        <color rgb="FF868686"/>
      </right>
      <top/>
      <bottom/>
      <diagonal/>
    </border>
    <border>
      <left style="medium">
        <color rgb="FF868686"/>
      </left>
      <right style="medium">
        <color rgb="FF868686"/>
      </right>
      <top style="double">
        <color rgb="FF000000"/>
      </top>
      <bottom/>
      <diagonal/>
    </border>
    <border>
      <left style="medium">
        <color rgb="FF868686"/>
      </left>
      <right style="medium">
        <color rgb="FF868686"/>
      </right>
      <top/>
      <bottom style="medium">
        <color rgb="FF868686"/>
      </bottom>
      <diagonal/>
    </border>
    <border>
      <left style="medium">
        <color rgb="FF868686"/>
      </left>
      <right style="thin">
        <color indexed="64"/>
      </right>
      <top style="double">
        <color rgb="FF000000"/>
      </top>
      <bottom/>
      <diagonal/>
    </border>
    <border>
      <left style="medium">
        <color rgb="FF868686"/>
      </left>
      <right style="thin">
        <color indexed="64"/>
      </right>
      <top/>
      <bottom style="medium">
        <color rgb="FF868686"/>
      </bottom>
      <diagonal/>
    </border>
    <border>
      <left style="medium">
        <color rgb="FF868686"/>
      </left>
      <right style="thin">
        <color indexed="64"/>
      </right>
      <top/>
      <bottom style="double">
        <color rgb="FF000000"/>
      </bottom>
      <diagonal/>
    </border>
    <border>
      <left/>
      <right style="medium">
        <color rgb="FF868686"/>
      </right>
      <top/>
      <bottom style="medium">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77">
    <xf numFmtId="0" fontId="0" fillId="0" borderId="0" xfId="0"/>
    <xf numFmtId="0" fontId="0" fillId="2" borderId="0" xfId="0" applyFill="1"/>
    <xf numFmtId="0" fontId="2" fillId="2" borderId="0" xfId="0" applyFont="1" applyFill="1"/>
    <xf numFmtId="0" fontId="3" fillId="0" borderId="0" xfId="0" applyFont="1"/>
    <xf numFmtId="0" fontId="3" fillId="2" borderId="0" xfId="0" applyFont="1" applyFill="1" applyAlignment="1">
      <alignment horizontal="center"/>
    </xf>
    <xf numFmtId="164" fontId="3" fillId="0" borderId="0" xfId="0" applyNumberFormat="1" applyFont="1"/>
    <xf numFmtId="1" fontId="3" fillId="0" borderId="0" xfId="0" applyNumberFormat="1" applyFont="1"/>
    <xf numFmtId="9" fontId="3" fillId="0" borderId="0" xfId="1" applyFont="1" applyAlignment="1">
      <alignment horizontal="center"/>
    </xf>
    <xf numFmtId="0" fontId="3" fillId="0" borderId="0" xfId="0" applyFont="1" applyAlignment="1">
      <alignment horizontal="center"/>
    </xf>
    <xf numFmtId="0" fontId="6" fillId="0" borderId="0" xfId="0" applyFont="1"/>
    <xf numFmtId="0" fontId="6" fillId="0" borderId="0" xfId="0" applyFont="1" applyAlignment="1">
      <alignment horizontal="center"/>
    </xf>
    <xf numFmtId="0" fontId="6" fillId="2" borderId="0" xfId="0" applyFont="1" applyFill="1"/>
    <xf numFmtId="0" fontId="3" fillId="2" borderId="0" xfId="0" applyFont="1" applyFill="1"/>
    <xf numFmtId="0" fontId="6" fillId="2" borderId="0" xfId="0" applyFont="1" applyFill="1" applyAlignment="1">
      <alignment horizontal="center"/>
    </xf>
    <xf numFmtId="0" fontId="0" fillId="3" borderId="0" xfId="0" applyFill="1"/>
    <xf numFmtId="1" fontId="6" fillId="0" borderId="0" xfId="0" applyNumberFormat="1" applyFont="1" applyFill="1"/>
    <xf numFmtId="1" fontId="3" fillId="0" borderId="0" xfId="0" applyNumberFormat="1" applyFont="1" applyFill="1"/>
    <xf numFmtId="0" fontId="3" fillId="0" borderId="0" xfId="0" applyFont="1" applyFill="1"/>
    <xf numFmtId="164" fontId="3" fillId="0" borderId="0" xfId="0" applyNumberFormat="1" applyFont="1" applyFill="1"/>
    <xf numFmtId="164" fontId="5" fillId="0" borderId="0" xfId="0" applyNumberFormat="1" applyFont="1" applyFill="1"/>
    <xf numFmtId="164" fontId="4" fillId="0" borderId="0" xfId="0" applyNumberFormat="1" applyFont="1" applyFill="1"/>
    <xf numFmtId="1" fontId="4" fillId="0" borderId="0" xfId="0" applyNumberFormat="1" applyFont="1" applyFill="1"/>
    <xf numFmtId="1" fontId="7" fillId="0" borderId="0" xfId="0" applyNumberFormat="1" applyFont="1" applyFill="1"/>
    <xf numFmtId="0" fontId="6" fillId="0" borderId="0" xfId="0" applyFont="1" applyFill="1"/>
    <xf numFmtId="2" fontId="4" fillId="0" borderId="0" xfId="0" applyNumberFormat="1" applyFont="1" applyFill="1"/>
    <xf numFmtId="0" fontId="0" fillId="0" borderId="0" xfId="0" applyFill="1"/>
    <xf numFmtId="0" fontId="0" fillId="0" borderId="0" xfId="0" applyFont="1" applyFill="1"/>
    <xf numFmtId="0" fontId="0" fillId="0" borderId="0" xfId="0" applyFont="1"/>
    <xf numFmtId="164" fontId="6" fillId="0" borderId="0" xfId="0" applyNumberFormat="1" applyFont="1" applyFill="1"/>
    <xf numFmtId="3" fontId="0" fillId="0" borderId="0" xfId="0" applyNumberFormat="1" applyFill="1"/>
    <xf numFmtId="165" fontId="0" fillId="0" borderId="0" xfId="0" applyNumberFormat="1" applyFill="1"/>
    <xf numFmtId="1" fontId="10" fillId="0" borderId="0" xfId="0" applyNumberFormat="1" applyFont="1" applyFill="1"/>
    <xf numFmtId="1" fontId="11" fillId="0" borderId="0" xfId="0" applyNumberFormat="1" applyFont="1" applyFill="1"/>
    <xf numFmtId="166" fontId="3" fillId="0" borderId="0" xfId="0" applyNumberFormat="1" applyFont="1" applyFill="1"/>
    <xf numFmtId="164" fontId="0" fillId="0" borderId="0" xfId="0" applyNumberFormat="1"/>
    <xf numFmtId="9" fontId="3" fillId="4" borderId="0" xfId="0" applyNumberFormat="1" applyFont="1" applyFill="1" applyAlignment="1">
      <alignment horizontal="center"/>
    </xf>
    <xf numFmtId="9" fontId="3" fillId="4" borderId="0" xfId="1" applyFont="1" applyFill="1" applyAlignment="1">
      <alignment horizontal="center"/>
    </xf>
    <xf numFmtId="0" fontId="3" fillId="4" borderId="0" xfId="0" applyFont="1" applyFill="1" applyAlignment="1">
      <alignment horizontal="center"/>
    </xf>
    <xf numFmtId="2" fontId="3" fillId="0" borderId="0" xfId="0" applyNumberFormat="1" applyFont="1" applyFill="1"/>
    <xf numFmtId="0" fontId="14" fillId="0" borderId="0" xfId="0" applyFont="1" applyFill="1"/>
    <xf numFmtId="0" fontId="12" fillId="0" borderId="0" xfId="0" applyFont="1"/>
    <xf numFmtId="0" fontId="14" fillId="0" borderId="0" xfId="0" applyFont="1"/>
    <xf numFmtId="166" fontId="14" fillId="0" borderId="0" xfId="0" applyNumberFormat="1" applyFont="1" applyFill="1"/>
    <xf numFmtId="0" fontId="12" fillId="0" borderId="0" xfId="0" applyFont="1" applyFill="1"/>
    <xf numFmtId="164" fontId="14" fillId="0" borderId="0" xfId="0" applyNumberFormat="1" applyFont="1"/>
    <xf numFmtId="0" fontId="15" fillId="5" borderId="0" xfId="0" applyFont="1" applyFill="1"/>
    <xf numFmtId="1" fontId="14" fillId="0" borderId="0" xfId="0" applyNumberFormat="1" applyFont="1"/>
    <xf numFmtId="0" fontId="4" fillId="0" borderId="0" xfId="0" applyFont="1"/>
    <xf numFmtId="0" fontId="13" fillId="0" borderId="0" xfId="0" applyFont="1"/>
    <xf numFmtId="0" fontId="16" fillId="0" borderId="0" xfId="0" applyFont="1" applyFill="1"/>
    <xf numFmtId="0" fontId="3" fillId="0" borderId="0" xfId="0" applyFont="1" applyFill="1" applyAlignment="1">
      <alignment horizontal="center"/>
    </xf>
    <xf numFmtId="1" fontId="14" fillId="0" borderId="0" xfId="0" applyNumberFormat="1" applyFont="1" applyFill="1"/>
    <xf numFmtId="1" fontId="15" fillId="0" borderId="0" xfId="0" applyNumberFormat="1" applyFont="1" applyFill="1"/>
    <xf numFmtId="0" fontId="3" fillId="7" borderId="0" xfId="0" applyFont="1" applyFill="1" applyAlignment="1">
      <alignment horizontal="center"/>
    </xf>
    <xf numFmtId="164" fontId="14" fillId="0" borderId="0" xfId="0" applyNumberFormat="1" applyFont="1" applyFill="1"/>
    <xf numFmtId="1" fontId="3" fillId="6" borderId="0" xfId="0" applyNumberFormat="1" applyFont="1" applyFill="1"/>
    <xf numFmtId="1" fontId="6" fillId="6" borderId="0" xfId="0" applyNumberFormat="1" applyFont="1" applyFill="1"/>
    <xf numFmtId="1" fontId="0" fillId="0" borderId="0" xfId="0" applyNumberFormat="1" applyFill="1"/>
    <xf numFmtId="0" fontId="0" fillId="8" borderId="0" xfId="0" applyFill="1"/>
    <xf numFmtId="167" fontId="3" fillId="4" borderId="0" xfId="0" applyNumberFormat="1" applyFont="1" applyFill="1" applyAlignment="1">
      <alignment horizontal="center"/>
    </xf>
    <xf numFmtId="167" fontId="3" fillId="4" borderId="0" xfId="1" applyNumberFormat="1" applyFont="1" applyFill="1" applyAlignment="1">
      <alignment horizontal="center"/>
    </xf>
    <xf numFmtId="0" fontId="0" fillId="8" borderId="0" xfId="0" applyFill="1" applyBorder="1"/>
    <xf numFmtId="1" fontId="17" fillId="0" borderId="0" xfId="0" applyNumberFormat="1" applyFont="1" applyFill="1"/>
    <xf numFmtId="0" fontId="19" fillId="0" borderId="0" xfId="0" applyFont="1" applyFill="1"/>
    <xf numFmtId="0" fontId="19" fillId="0" borderId="0" xfId="0" applyFont="1"/>
    <xf numFmtId="1" fontId="16" fillId="0" borderId="0" xfId="0" applyNumberFormat="1" applyFont="1" applyFill="1"/>
    <xf numFmtId="1" fontId="19" fillId="0" borderId="0" xfId="0" applyNumberFormat="1" applyFont="1" applyFill="1"/>
    <xf numFmtId="1" fontId="19" fillId="0" borderId="0" xfId="0" applyNumberFormat="1" applyFont="1"/>
    <xf numFmtId="1" fontId="16" fillId="0" borderId="0" xfId="0" applyNumberFormat="1" applyFont="1"/>
    <xf numFmtId="0" fontId="16" fillId="0" borderId="0" xfId="0" applyFont="1"/>
    <xf numFmtId="2" fontId="16" fillId="0" borderId="0" xfId="0" applyNumberFormat="1" applyFont="1" applyFill="1"/>
    <xf numFmtId="0" fontId="20" fillId="0" borderId="0" xfId="0" applyFont="1"/>
    <xf numFmtId="0" fontId="20" fillId="0" borderId="0" xfId="0" applyFont="1" applyAlignment="1">
      <alignment horizontal="center"/>
    </xf>
    <xf numFmtId="1" fontId="20" fillId="0" borderId="0" xfId="0" applyNumberFormat="1" applyFont="1" applyFill="1"/>
    <xf numFmtId="0" fontId="20" fillId="0" borderId="0" xfId="0" applyFont="1" applyFill="1"/>
    <xf numFmtId="2" fontId="14" fillId="0" borderId="0" xfId="0" applyNumberFormat="1" applyFont="1" applyFill="1"/>
    <xf numFmtId="0" fontId="3" fillId="4" borderId="0" xfId="0" applyFont="1" applyFill="1"/>
    <xf numFmtId="0" fontId="3" fillId="8" borderId="0" xfId="0" applyFont="1" applyFill="1"/>
    <xf numFmtId="1" fontId="3" fillId="8" borderId="0" xfId="0" applyNumberFormat="1" applyFont="1" applyFill="1"/>
    <xf numFmtId="1" fontId="14" fillId="8" borderId="0" xfId="0" applyNumberFormat="1" applyFont="1" applyFill="1"/>
    <xf numFmtId="0" fontId="6" fillId="8" borderId="0" xfId="0" applyFont="1" applyFill="1"/>
    <xf numFmtId="1" fontId="6" fillId="8" borderId="1" xfId="0" applyNumberFormat="1" applyFont="1" applyFill="1" applyBorder="1"/>
    <xf numFmtId="1" fontId="7" fillId="8" borderId="1" xfId="0" applyNumberFormat="1" applyFont="1" applyFill="1" applyBorder="1"/>
    <xf numFmtId="1" fontId="6" fillId="8" borderId="0" xfId="0" applyNumberFormat="1" applyFont="1" applyFill="1" applyBorder="1"/>
    <xf numFmtId="1" fontId="7" fillId="8" borderId="0" xfId="0" applyNumberFormat="1" applyFont="1" applyFill="1" applyBorder="1"/>
    <xf numFmtId="0" fontId="3" fillId="8" borderId="1" xfId="0" applyFont="1" applyFill="1" applyBorder="1"/>
    <xf numFmtId="0" fontId="0" fillId="8" borderId="1" xfId="0" applyFill="1" applyBorder="1"/>
    <xf numFmtId="1" fontId="3" fillId="8" borderId="1" xfId="0" applyNumberFormat="1" applyFont="1" applyFill="1" applyBorder="1"/>
    <xf numFmtId="1" fontId="14" fillId="8" borderId="1" xfId="0" applyNumberFormat="1" applyFont="1" applyFill="1" applyBorder="1"/>
    <xf numFmtId="1" fontId="15" fillId="8" borderId="0" xfId="0" applyNumberFormat="1" applyFont="1" applyFill="1" applyBorder="1"/>
    <xf numFmtId="1" fontId="18" fillId="8" borderId="0" xfId="0" applyNumberFormat="1" applyFont="1" applyFill="1"/>
    <xf numFmtId="1" fontId="18" fillId="8" borderId="1" xfId="0" applyNumberFormat="1" applyFont="1" applyFill="1" applyBorder="1"/>
    <xf numFmtId="0" fontId="6" fillId="8" borderId="0" xfId="0" applyFont="1" applyFill="1" applyBorder="1"/>
    <xf numFmtId="1" fontId="18" fillId="8" borderId="0" xfId="0" applyNumberFormat="1" applyFont="1" applyFill="1" applyBorder="1"/>
    <xf numFmtId="1" fontId="7" fillId="8" borderId="0" xfId="0" applyNumberFormat="1" applyFont="1" applyFill="1"/>
    <xf numFmtId="0" fontId="6" fillId="8" borderId="1" xfId="0" applyFont="1" applyFill="1" applyBorder="1"/>
    <xf numFmtId="1" fontId="15" fillId="8" borderId="0" xfId="0" applyNumberFormat="1" applyFont="1" applyFill="1"/>
    <xf numFmtId="164" fontId="3" fillId="8" borderId="0" xfId="0" applyNumberFormat="1" applyFont="1" applyFill="1"/>
    <xf numFmtId="164" fontId="3" fillId="8" borderId="1" xfId="0" applyNumberFormat="1" applyFont="1" applyFill="1" applyBorder="1"/>
    <xf numFmtId="164" fontId="3" fillId="8" borderId="0" xfId="0" applyNumberFormat="1" applyFont="1" applyFill="1" applyBorder="1"/>
    <xf numFmtId="2" fontId="3" fillId="8" borderId="0" xfId="0" applyNumberFormat="1" applyFont="1" applyFill="1" applyBorder="1"/>
    <xf numFmtId="2" fontId="3" fillId="8" borderId="0" xfId="0" applyNumberFormat="1" applyFont="1" applyFill="1"/>
    <xf numFmtId="2" fontId="7" fillId="8" borderId="0" xfId="0" applyNumberFormat="1" applyFont="1" applyFill="1"/>
    <xf numFmtId="2" fontId="3" fillId="8" borderId="1" xfId="0" applyNumberFormat="1" applyFont="1" applyFill="1" applyBorder="1"/>
    <xf numFmtId="2" fontId="7" fillId="8" borderId="0" xfId="0" applyNumberFormat="1" applyFont="1" applyFill="1" applyBorder="1"/>
    <xf numFmtId="2" fontId="15" fillId="8" borderId="0" xfId="0" applyNumberFormat="1" applyFont="1" applyFill="1" applyBorder="1"/>
    <xf numFmtId="2" fontId="15" fillId="8" borderId="1" xfId="0" applyNumberFormat="1" applyFont="1" applyFill="1" applyBorder="1"/>
    <xf numFmtId="164" fontId="0" fillId="4" borderId="0" xfId="0" applyNumberFormat="1" applyFill="1" applyAlignment="1">
      <alignment horizontal="center"/>
    </xf>
    <xf numFmtId="164" fontId="3" fillId="4" borderId="0" xfId="0" applyNumberFormat="1" applyFont="1" applyFill="1"/>
    <xf numFmtId="0" fontId="0" fillId="8" borderId="0" xfId="0" applyFill="1" applyAlignment="1">
      <alignment horizontal="center"/>
    </xf>
    <xf numFmtId="164" fontId="0" fillId="8" borderId="0" xfId="0" applyNumberFormat="1" applyFill="1"/>
    <xf numFmtId="0" fontId="12" fillId="8" borderId="0" xfId="0" applyFont="1" applyFill="1"/>
    <xf numFmtId="0" fontId="3" fillId="8" borderId="0" xfId="0" applyFont="1" applyFill="1" applyAlignment="1">
      <alignment horizontal="center"/>
    </xf>
    <xf numFmtId="164" fontId="14" fillId="8" borderId="0" xfId="0" applyNumberFormat="1" applyFont="1" applyFill="1"/>
    <xf numFmtId="164" fontId="14" fillId="8" borderId="1" xfId="0" applyNumberFormat="1" applyFont="1" applyFill="1" applyBorder="1"/>
    <xf numFmtId="1" fontId="21" fillId="0" borderId="0" xfId="0" applyNumberFormat="1" applyFont="1" applyFill="1"/>
    <xf numFmtId="164" fontId="3" fillId="4" borderId="0" xfId="0" applyNumberFormat="1" applyFont="1" applyFill="1" applyAlignment="1">
      <alignment horizontal="center"/>
    </xf>
    <xf numFmtId="2" fontId="0" fillId="8" borderId="0" xfId="0" applyNumberFormat="1" applyFill="1"/>
    <xf numFmtId="164" fontId="3" fillId="8" borderId="0" xfId="0" applyNumberFormat="1" applyFont="1" applyFill="1" applyAlignment="1">
      <alignment horizontal="center"/>
    </xf>
    <xf numFmtId="166" fontId="19" fillId="0" borderId="0" xfId="0" applyNumberFormat="1" applyFont="1" applyFill="1"/>
    <xf numFmtId="0" fontId="22" fillId="0" borderId="0" xfId="0" applyFont="1"/>
    <xf numFmtId="9" fontId="3" fillId="4" borderId="0" xfId="1" applyNumberFormat="1" applyFont="1" applyFill="1" applyAlignment="1">
      <alignment horizontal="center"/>
    </xf>
    <xf numFmtId="9" fontId="3" fillId="0" borderId="0" xfId="0" applyNumberFormat="1" applyFont="1"/>
    <xf numFmtId="9" fontId="3" fillId="0" borderId="0" xfId="1" applyNumberFormat="1" applyFont="1" applyAlignment="1">
      <alignment horizontal="center"/>
    </xf>
    <xf numFmtId="0" fontId="24" fillId="0" borderId="2"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6" fillId="0" borderId="4" xfId="0" applyFont="1" applyBorder="1" applyAlignment="1">
      <alignment vertical="center"/>
    </xf>
    <xf numFmtId="0" fontId="26" fillId="0" borderId="6" xfId="0" applyFont="1" applyBorder="1" applyAlignment="1">
      <alignment vertical="center"/>
    </xf>
    <xf numFmtId="0" fontId="27" fillId="0" borderId="6" xfId="0" applyFont="1" applyBorder="1" applyAlignment="1">
      <alignment vertical="center"/>
    </xf>
    <xf numFmtId="0" fontId="27" fillId="0" borderId="5" xfId="0" applyFont="1" applyBorder="1" applyAlignment="1">
      <alignment horizontal="right" vertical="center"/>
    </xf>
    <xf numFmtId="0" fontId="26" fillId="0" borderId="7" xfId="0" applyFont="1" applyBorder="1" applyAlignment="1">
      <alignment vertical="center"/>
    </xf>
    <xf numFmtId="0" fontId="28" fillId="0" borderId="8" xfId="0" applyFont="1" applyBorder="1" applyAlignment="1">
      <alignment vertical="center"/>
    </xf>
    <xf numFmtId="0" fontId="28" fillId="0" borderId="8" xfId="0" applyFont="1" applyBorder="1" applyAlignment="1">
      <alignment horizontal="right" vertical="center"/>
    </xf>
    <xf numFmtId="0" fontId="28" fillId="9" borderId="8" xfId="0" applyFont="1" applyFill="1" applyBorder="1" applyAlignment="1">
      <alignment horizontal="right" vertical="center"/>
    </xf>
    <xf numFmtId="164" fontId="26" fillId="0" borderId="5" xfId="0" applyNumberFormat="1" applyFont="1" applyBorder="1" applyAlignment="1">
      <alignment horizontal="right" vertical="center"/>
    </xf>
    <xf numFmtId="1" fontId="26" fillId="0" borderId="7" xfId="0" applyNumberFormat="1" applyFont="1" applyBorder="1" applyAlignment="1">
      <alignment horizontal="right" vertical="center"/>
    </xf>
    <xf numFmtId="1" fontId="28" fillId="0" borderId="8" xfId="0" applyNumberFormat="1" applyFont="1" applyBorder="1" applyAlignment="1">
      <alignment horizontal="right" vertical="center"/>
    </xf>
    <xf numFmtId="0" fontId="26" fillId="0" borderId="9" xfId="0" applyFont="1" applyBorder="1" applyAlignment="1">
      <alignment vertical="center"/>
    </xf>
    <xf numFmtId="0" fontId="28" fillId="0" borderId="7" xfId="0" applyFont="1" applyBorder="1" applyAlignment="1">
      <alignment vertical="center"/>
    </xf>
    <xf numFmtId="164" fontId="28" fillId="0" borderId="7" xfId="0" applyNumberFormat="1" applyFont="1" applyBorder="1" applyAlignment="1">
      <alignment horizontal="right" vertical="center"/>
    </xf>
    <xf numFmtId="0" fontId="28" fillId="9" borderId="14" xfId="0" applyFont="1" applyFill="1" applyBorder="1" applyAlignment="1">
      <alignment horizontal="right" vertical="center"/>
    </xf>
    <xf numFmtId="0" fontId="26" fillId="9" borderId="7" xfId="0" applyFont="1" applyFill="1" applyBorder="1" applyAlignment="1">
      <alignment vertical="center"/>
    </xf>
    <xf numFmtId="1" fontId="26" fillId="9" borderId="7" xfId="0" applyNumberFormat="1" applyFont="1" applyFill="1" applyBorder="1" applyAlignment="1">
      <alignment horizontal="right" vertical="center"/>
    </xf>
    <xf numFmtId="0" fontId="29" fillId="0" borderId="2" xfId="0" applyFont="1" applyBorder="1" applyAlignment="1">
      <alignment vertical="center"/>
    </xf>
    <xf numFmtId="0" fontId="29" fillId="0" borderId="3" xfId="0" applyFont="1" applyBorder="1" applyAlignment="1">
      <alignment vertical="center"/>
    </xf>
    <xf numFmtId="0" fontId="27" fillId="0" borderId="15" xfId="0" applyFont="1" applyBorder="1" applyAlignment="1">
      <alignment vertical="center"/>
    </xf>
    <xf numFmtId="0" fontId="27" fillId="0" borderId="15" xfId="0" applyFont="1" applyBorder="1" applyAlignment="1">
      <alignment horizontal="right" vertical="center"/>
    </xf>
    <xf numFmtId="0" fontId="27" fillId="0" borderId="16" xfId="0" applyFont="1" applyBorder="1" applyAlignment="1">
      <alignment horizontal="right" vertical="center"/>
    </xf>
    <xf numFmtId="1" fontId="26" fillId="0" borderId="8" xfId="0" applyNumberFormat="1" applyFont="1" applyBorder="1" applyAlignment="1">
      <alignment horizontal="right" vertical="center"/>
    </xf>
    <xf numFmtId="0" fontId="26" fillId="0" borderId="8" xfId="0" applyFont="1" applyBorder="1" applyAlignment="1">
      <alignment vertical="center"/>
    </xf>
    <xf numFmtId="1" fontId="30" fillId="0" borderId="8" xfId="0" applyNumberFormat="1" applyFont="1" applyBorder="1" applyAlignment="1">
      <alignment horizontal="right" vertical="center"/>
    </xf>
    <xf numFmtId="164" fontId="30" fillId="0" borderId="7" xfId="0" applyNumberFormat="1" applyFont="1" applyBorder="1" applyAlignment="1">
      <alignment horizontal="right" vertical="center"/>
    </xf>
    <xf numFmtId="0" fontId="2" fillId="0" borderId="0" xfId="0" applyFont="1"/>
    <xf numFmtId="0" fontId="0" fillId="4" borderId="0" xfId="0" applyFill="1"/>
    <xf numFmtId="0" fontId="2" fillId="8" borderId="0" xfId="0" applyFont="1" applyFill="1"/>
    <xf numFmtId="0" fontId="32" fillId="10" borderId="0" xfId="0" applyFont="1" applyFill="1" applyAlignment="1">
      <alignment horizontal="left" vertical="center" indent="13"/>
    </xf>
    <xf numFmtId="0" fontId="33" fillId="10" borderId="0" xfId="0" applyFont="1" applyFill="1"/>
    <xf numFmtId="0" fontId="32" fillId="11" borderId="0" xfId="0" applyFont="1" applyFill="1" applyAlignment="1">
      <alignment horizontal="left" vertical="center" indent="13"/>
    </xf>
    <xf numFmtId="0" fontId="33" fillId="11" borderId="0" xfId="0" applyFont="1" applyFill="1"/>
    <xf numFmtId="0" fontId="32" fillId="12" borderId="0" xfId="0" applyFont="1" applyFill="1" applyAlignment="1">
      <alignment horizontal="left" vertical="center" indent="13"/>
    </xf>
    <xf numFmtId="0" fontId="33" fillId="12" borderId="0" xfId="0" applyFont="1" applyFill="1"/>
    <xf numFmtId="0" fontId="40" fillId="0" borderId="0" xfId="0" applyFont="1"/>
    <xf numFmtId="1" fontId="26" fillId="0" borderId="10" xfId="0" applyNumberFormat="1" applyFont="1" applyBorder="1" applyAlignment="1">
      <alignment horizontal="right" vertical="center"/>
    </xf>
    <xf numFmtId="0" fontId="26" fillId="0" borderId="11" xfId="0" applyFont="1" applyBorder="1" applyAlignment="1">
      <alignment horizontal="right" vertical="center"/>
    </xf>
    <xf numFmtId="0" fontId="26" fillId="9" borderId="10" xfId="0" applyFont="1" applyFill="1" applyBorder="1" applyAlignment="1">
      <alignment horizontal="right" vertical="center"/>
    </xf>
    <xf numFmtId="0" fontId="26" fillId="9" borderId="11" xfId="0" applyFont="1" applyFill="1" applyBorder="1" applyAlignment="1">
      <alignment horizontal="right" vertical="center"/>
    </xf>
    <xf numFmtId="0" fontId="26" fillId="9" borderId="12" xfId="0" applyFont="1" applyFill="1" applyBorder="1" applyAlignment="1">
      <alignment horizontal="right" vertical="center"/>
    </xf>
    <xf numFmtId="0" fontId="26" fillId="9" borderId="13" xfId="0" applyFont="1" applyFill="1" applyBorder="1" applyAlignment="1">
      <alignment horizontal="right" vertical="center"/>
    </xf>
    <xf numFmtId="0" fontId="26" fillId="0" borderId="10" xfId="0" applyFont="1" applyBorder="1" applyAlignment="1">
      <alignment horizontal="right" vertical="center"/>
    </xf>
    <xf numFmtId="0" fontId="33" fillId="0" borderId="0" xfId="0" applyFont="1" applyAlignment="1">
      <alignment horizontal="left" vertical="top" wrapText="1"/>
    </xf>
    <xf numFmtId="0" fontId="33" fillId="0" borderId="0" xfId="0" applyFont="1"/>
    <xf numFmtId="0" fontId="41" fillId="10" borderId="0" xfId="0" applyFont="1" applyFill="1"/>
    <xf numFmtId="0" fontId="0" fillId="10" borderId="0" xfId="0" applyFill="1"/>
    <xf numFmtId="0" fontId="41" fillId="12" borderId="0" xfId="0" applyFont="1" applyFill="1"/>
    <xf numFmtId="0" fontId="41" fillId="11" borderId="0" xfId="0" applyFont="1" applyFill="1"/>
    <xf numFmtId="0" fontId="42" fillId="0" borderId="0" xfId="0" applyFont="1"/>
  </cellXfs>
  <cellStyles count="2">
    <cellStyle name="Prozent" xfId="1" builtinId="5"/>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479B1-D744-439A-8312-2DA55947167B}">
  <sheetPr>
    <tabColor theme="5"/>
  </sheetPr>
  <dimension ref="A1:P86"/>
  <sheetViews>
    <sheetView tabSelected="1" workbookViewId="0"/>
  </sheetViews>
  <sheetFormatPr baseColWidth="10" defaultRowHeight="14.5" x14ac:dyDescent="0.35"/>
  <sheetData>
    <row r="1" spans="1:2" ht="18.5" x14ac:dyDescent="0.45">
      <c r="A1" s="162" t="s">
        <v>540</v>
      </c>
    </row>
    <row r="2" spans="1:2" x14ac:dyDescent="0.35">
      <c r="A2" s="153" t="s">
        <v>478</v>
      </c>
    </row>
    <row r="4" spans="1:2" x14ac:dyDescent="0.35">
      <c r="A4" s="155" t="s">
        <v>479</v>
      </c>
    </row>
    <row r="5" spans="1:2" x14ac:dyDescent="0.35">
      <c r="A5" t="s">
        <v>529</v>
      </c>
    </row>
    <row r="6" spans="1:2" x14ac:dyDescent="0.35">
      <c r="A6" t="s">
        <v>530</v>
      </c>
    </row>
    <row r="7" spans="1:2" x14ac:dyDescent="0.35">
      <c r="A7" t="s">
        <v>531</v>
      </c>
    </row>
    <row r="8" spans="1:2" x14ac:dyDescent="0.35">
      <c r="A8" t="s">
        <v>480</v>
      </c>
    </row>
    <row r="10" spans="1:2" x14ac:dyDescent="0.35">
      <c r="A10" s="155" t="s">
        <v>481</v>
      </c>
      <c r="B10" s="58"/>
    </row>
    <row r="11" spans="1:2" x14ac:dyDescent="0.35">
      <c r="A11" t="s">
        <v>516</v>
      </c>
    </row>
    <row r="13" spans="1:2" x14ac:dyDescent="0.35">
      <c r="A13" s="153" t="s">
        <v>482</v>
      </c>
    </row>
    <row r="14" spans="1:2" x14ac:dyDescent="0.35">
      <c r="A14" s="171" t="s">
        <v>544</v>
      </c>
    </row>
    <row r="16" spans="1:2" x14ac:dyDescent="0.35">
      <c r="A16" s="153" t="s">
        <v>483</v>
      </c>
    </row>
    <row r="17" spans="1:16" x14ac:dyDescent="0.35">
      <c r="A17" t="s">
        <v>532</v>
      </c>
      <c r="F17" s="154"/>
    </row>
    <row r="19" spans="1:16" x14ac:dyDescent="0.35">
      <c r="A19" s="153" t="s">
        <v>484</v>
      </c>
    </row>
    <row r="20" spans="1:16" x14ac:dyDescent="0.35">
      <c r="A20" s="171" t="s">
        <v>543</v>
      </c>
    </row>
    <row r="21" spans="1:16" x14ac:dyDescent="0.35">
      <c r="A21" s="171" t="s">
        <v>533</v>
      </c>
    </row>
    <row r="23" spans="1:16" x14ac:dyDescent="0.35">
      <c r="A23" s="153" t="s">
        <v>485</v>
      </c>
    </row>
    <row r="24" spans="1:16" x14ac:dyDescent="0.35">
      <c r="A24" t="s">
        <v>486</v>
      </c>
    </row>
    <row r="25" spans="1:16" x14ac:dyDescent="0.35">
      <c r="A25" t="s">
        <v>487</v>
      </c>
    </row>
    <row r="26" spans="1:16" x14ac:dyDescent="0.35">
      <c r="A26" t="s">
        <v>488</v>
      </c>
    </row>
    <row r="27" spans="1:16" ht="60.5" customHeight="1" x14ac:dyDescent="0.35">
      <c r="B27" s="170" t="s">
        <v>489</v>
      </c>
      <c r="C27" s="170"/>
      <c r="D27" s="170"/>
      <c r="E27" s="170"/>
      <c r="F27" s="170"/>
      <c r="G27" s="170"/>
      <c r="H27" s="170"/>
      <c r="I27" s="170"/>
      <c r="J27" s="170"/>
      <c r="K27" s="170"/>
      <c r="L27" s="170"/>
      <c r="M27" s="170"/>
      <c r="N27" s="170"/>
      <c r="O27" s="170"/>
      <c r="P27" s="170"/>
    </row>
    <row r="29" spans="1:16" x14ac:dyDescent="0.35">
      <c r="A29" s="153" t="s">
        <v>490</v>
      </c>
    </row>
    <row r="30" spans="1:16" x14ac:dyDescent="0.35">
      <c r="A30" t="s">
        <v>491</v>
      </c>
    </row>
    <row r="31" spans="1:16" x14ac:dyDescent="0.35">
      <c r="A31" t="s">
        <v>492</v>
      </c>
    </row>
    <row r="32" spans="1:16" x14ac:dyDescent="0.35">
      <c r="B32" s="171" t="s">
        <v>541</v>
      </c>
    </row>
    <row r="33" spans="1:1" x14ac:dyDescent="0.35">
      <c r="A33" s="171" t="s">
        <v>542</v>
      </c>
    </row>
    <row r="35" spans="1:1" x14ac:dyDescent="0.35">
      <c r="A35" s="153" t="s">
        <v>493</v>
      </c>
    </row>
    <row r="36" spans="1:1" x14ac:dyDescent="0.35">
      <c r="A36" t="s">
        <v>517</v>
      </c>
    </row>
    <row r="37" spans="1:1" x14ac:dyDescent="0.35">
      <c r="A37" t="s">
        <v>534</v>
      </c>
    </row>
    <row r="39" spans="1:1" x14ac:dyDescent="0.35">
      <c r="A39" s="153" t="s">
        <v>494</v>
      </c>
    </row>
    <row r="40" spans="1:1" x14ac:dyDescent="0.35">
      <c r="A40" t="s">
        <v>535</v>
      </c>
    </row>
    <row r="41" spans="1:1" x14ac:dyDescent="0.35">
      <c r="A41" t="s">
        <v>518</v>
      </c>
    </row>
    <row r="42" spans="1:1" x14ac:dyDescent="0.35">
      <c r="A42" t="s">
        <v>495</v>
      </c>
    </row>
    <row r="43" spans="1:1" x14ac:dyDescent="0.35">
      <c r="A43" t="s">
        <v>519</v>
      </c>
    </row>
    <row r="44" spans="1:1" x14ac:dyDescent="0.35">
      <c r="A44" t="s">
        <v>496</v>
      </c>
    </row>
    <row r="45" spans="1:1" x14ac:dyDescent="0.35">
      <c r="A45" t="s">
        <v>497</v>
      </c>
    </row>
    <row r="47" spans="1:1" x14ac:dyDescent="0.35">
      <c r="A47" s="153" t="s">
        <v>498</v>
      </c>
    </row>
    <row r="48" spans="1:1" x14ac:dyDescent="0.35">
      <c r="A48" t="s">
        <v>536</v>
      </c>
    </row>
    <row r="49" spans="1:2" x14ac:dyDescent="0.35">
      <c r="A49" t="s">
        <v>499</v>
      </c>
    </row>
    <row r="50" spans="1:2" x14ac:dyDescent="0.35">
      <c r="A50" t="s">
        <v>500</v>
      </c>
    </row>
    <row r="51" spans="1:2" x14ac:dyDescent="0.35">
      <c r="A51" t="s">
        <v>501</v>
      </c>
    </row>
    <row r="52" spans="1:2" x14ac:dyDescent="0.35">
      <c r="A52" t="s">
        <v>502</v>
      </c>
    </row>
    <row r="53" spans="1:2" x14ac:dyDescent="0.35">
      <c r="A53" t="s">
        <v>503</v>
      </c>
    </row>
    <row r="54" spans="1:2" x14ac:dyDescent="0.35">
      <c r="A54" t="s">
        <v>504</v>
      </c>
    </row>
    <row r="55" spans="1:2" x14ac:dyDescent="0.35">
      <c r="A55" t="s">
        <v>505</v>
      </c>
    </row>
    <row r="56" spans="1:2" x14ac:dyDescent="0.35">
      <c r="B56" t="s">
        <v>506</v>
      </c>
    </row>
    <row r="57" spans="1:2" x14ac:dyDescent="0.35">
      <c r="A57" t="s">
        <v>507</v>
      </c>
    </row>
    <row r="58" spans="1:2" x14ac:dyDescent="0.35">
      <c r="A58" t="s">
        <v>508</v>
      </c>
    </row>
    <row r="59" spans="1:2" x14ac:dyDescent="0.35">
      <c r="A59" t="s">
        <v>509</v>
      </c>
    </row>
    <row r="60" spans="1:2" x14ac:dyDescent="0.35">
      <c r="A60" t="s">
        <v>510</v>
      </c>
    </row>
    <row r="61" spans="1:2" x14ac:dyDescent="0.35">
      <c r="A61" t="s">
        <v>511</v>
      </c>
    </row>
    <row r="62" spans="1:2" x14ac:dyDescent="0.35">
      <c r="A62" t="s">
        <v>512</v>
      </c>
    </row>
    <row r="64" spans="1:2" x14ac:dyDescent="0.35">
      <c r="A64" t="s">
        <v>537</v>
      </c>
    </row>
    <row r="65" spans="1:1" x14ac:dyDescent="0.35">
      <c r="A65" s="171" t="s">
        <v>545</v>
      </c>
    </row>
    <row r="67" spans="1:1" x14ac:dyDescent="0.35">
      <c r="A67" t="s">
        <v>524</v>
      </c>
    </row>
    <row r="68" spans="1:1" x14ac:dyDescent="0.35">
      <c r="A68" t="s">
        <v>523</v>
      </c>
    </row>
    <row r="69" spans="1:1" x14ac:dyDescent="0.35">
      <c r="A69" t="s">
        <v>538</v>
      </c>
    </row>
    <row r="71" spans="1:1" x14ac:dyDescent="0.35">
      <c r="A71" s="153" t="s">
        <v>513</v>
      </c>
    </row>
    <row r="72" spans="1:1" x14ac:dyDescent="0.35">
      <c r="A72" t="s">
        <v>520</v>
      </c>
    </row>
    <row r="73" spans="1:1" x14ac:dyDescent="0.35">
      <c r="A73" t="s">
        <v>525</v>
      </c>
    </row>
    <row r="75" spans="1:1" x14ac:dyDescent="0.35">
      <c r="A75" s="155" t="s">
        <v>515</v>
      </c>
    </row>
    <row r="76" spans="1:1" x14ac:dyDescent="0.35">
      <c r="A76" s="58" t="s">
        <v>522</v>
      </c>
    </row>
    <row r="77" spans="1:1" x14ac:dyDescent="0.35">
      <c r="A77" s="58" t="s">
        <v>521</v>
      </c>
    </row>
    <row r="79" spans="1:1" x14ac:dyDescent="0.35">
      <c r="A79" s="153" t="s">
        <v>377</v>
      </c>
    </row>
    <row r="80" spans="1:1" x14ac:dyDescent="0.35">
      <c r="A80" t="s">
        <v>526</v>
      </c>
    </row>
    <row r="81" spans="1:1" x14ac:dyDescent="0.35">
      <c r="A81" s="58" t="s">
        <v>527</v>
      </c>
    </row>
    <row r="83" spans="1:1" x14ac:dyDescent="0.35">
      <c r="A83" s="153" t="s">
        <v>514</v>
      </c>
    </row>
    <row r="84" spans="1:1" x14ac:dyDescent="0.35">
      <c r="A84" s="58" t="s">
        <v>528</v>
      </c>
    </row>
    <row r="86" spans="1:1" x14ac:dyDescent="0.35">
      <c r="A86" s="153"/>
    </row>
  </sheetData>
  <mergeCells count="1">
    <mergeCell ref="B27:P27"/>
  </mergeCells>
  <pageMargins left="0.7" right="0.7" top="0.78740157499999996" bottom="0.78740157499999996"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2:AO290"/>
  <sheetViews>
    <sheetView workbookViewId="0">
      <pane xSplit="4" ySplit="9" topLeftCell="E10" activePane="bottomRight" state="frozen"/>
      <selection activeCell="W237" sqref="W237"/>
      <selection pane="topRight" activeCell="W237" sqref="W237"/>
      <selection pane="bottomLeft" activeCell="W237" sqref="W237"/>
      <selection pane="bottomRight" activeCell="C2" sqref="C2:D2"/>
    </sheetView>
  </sheetViews>
  <sheetFormatPr baseColWidth="10" defaultColWidth="8.81640625" defaultRowHeight="14.5" x14ac:dyDescent="0.35"/>
  <cols>
    <col min="1" max="2" width="4.81640625" customWidth="1"/>
    <col min="3" max="3" width="35.54296875" customWidth="1"/>
    <col min="4" max="4" width="7.6328125" customWidth="1"/>
    <col min="5" max="23" width="5.81640625" customWidth="1"/>
    <col min="24" max="30" width="6.81640625" style="25" customWidth="1"/>
    <col min="31" max="35" width="8.81640625" style="25"/>
    <col min="38" max="46" width="6.81640625" customWidth="1"/>
  </cols>
  <sheetData>
    <row r="2" spans="1:35" x14ac:dyDescent="0.35">
      <c r="C2" s="172" t="s">
        <v>401</v>
      </c>
      <c r="D2" s="157"/>
      <c r="E2" s="120" t="s">
        <v>411</v>
      </c>
    </row>
    <row r="3" spans="1:35" x14ac:dyDescent="0.35">
      <c r="C3" s="48"/>
    </row>
    <row r="4" spans="1:35" x14ac:dyDescent="0.35">
      <c r="C4" s="11" t="s">
        <v>245</v>
      </c>
      <c r="D4" s="12"/>
    </row>
    <row r="5" spans="1:35" x14ac:dyDescent="0.35">
      <c r="C5" s="3" t="s">
        <v>243</v>
      </c>
      <c r="D5" s="37">
        <v>2021</v>
      </c>
    </row>
    <row r="6" spans="1:35" x14ac:dyDescent="0.35">
      <c r="C6" s="3" t="s">
        <v>244</v>
      </c>
      <c r="D6" s="37">
        <v>2035</v>
      </c>
      <c r="F6" s="23"/>
      <c r="G6" s="17"/>
      <c r="H6" s="17"/>
      <c r="I6" s="17"/>
      <c r="J6" s="17"/>
      <c r="K6" s="17"/>
      <c r="L6" s="17"/>
      <c r="M6" s="17"/>
      <c r="N6" s="17"/>
      <c r="O6" s="17"/>
      <c r="P6" s="17"/>
      <c r="Q6" s="17"/>
    </row>
    <row r="7" spans="1:35" x14ac:dyDescent="0.35">
      <c r="F7" s="17"/>
      <c r="G7" s="17"/>
      <c r="H7" s="17"/>
      <c r="I7" s="17"/>
      <c r="J7" s="17"/>
      <c r="K7" s="17"/>
      <c r="L7" s="17"/>
      <c r="M7" s="17"/>
      <c r="N7" s="17"/>
      <c r="O7" s="17"/>
      <c r="P7" s="17"/>
      <c r="Q7" s="17"/>
    </row>
    <row r="8" spans="1:35" x14ac:dyDescent="0.35">
      <c r="C8" s="2" t="s">
        <v>52</v>
      </c>
      <c r="E8" s="3"/>
      <c r="F8" s="3" t="s">
        <v>140</v>
      </c>
      <c r="G8" s="3"/>
      <c r="H8" s="3"/>
      <c r="I8" s="3"/>
      <c r="J8" s="3"/>
      <c r="K8" s="3"/>
      <c r="L8" s="3"/>
      <c r="M8" s="3"/>
      <c r="N8" s="3"/>
      <c r="O8" s="3"/>
      <c r="P8" s="3"/>
      <c r="Q8" s="3"/>
      <c r="R8" s="3"/>
      <c r="S8" s="3"/>
      <c r="T8" s="3"/>
      <c r="U8" s="3"/>
      <c r="V8" s="3"/>
      <c r="W8" s="3"/>
      <c r="Y8" s="17"/>
    </row>
    <row r="9" spans="1:35" x14ac:dyDescent="0.35">
      <c r="E9" s="3"/>
      <c r="F9" s="4">
        <v>2019</v>
      </c>
      <c r="G9" s="4">
        <f>F9+1</f>
        <v>2020</v>
      </c>
      <c r="H9" s="4">
        <f t="shared" ref="H9:V9" si="0">G9+1</f>
        <v>2021</v>
      </c>
      <c r="I9" s="4">
        <f t="shared" si="0"/>
        <v>2022</v>
      </c>
      <c r="J9" s="4">
        <f t="shared" si="0"/>
        <v>2023</v>
      </c>
      <c r="K9" s="4">
        <f t="shared" si="0"/>
        <v>2024</v>
      </c>
      <c r="L9" s="4">
        <f t="shared" si="0"/>
        <v>2025</v>
      </c>
      <c r="M9" s="4">
        <f t="shared" si="0"/>
        <v>2026</v>
      </c>
      <c r="N9" s="4">
        <f t="shared" si="0"/>
        <v>2027</v>
      </c>
      <c r="O9" s="4">
        <f t="shared" si="0"/>
        <v>2028</v>
      </c>
      <c r="P9" s="4">
        <f t="shared" si="0"/>
        <v>2029</v>
      </c>
      <c r="Q9" s="4">
        <f t="shared" si="0"/>
        <v>2030</v>
      </c>
      <c r="R9" s="4">
        <f t="shared" si="0"/>
        <v>2031</v>
      </c>
      <c r="S9" s="4">
        <f t="shared" si="0"/>
        <v>2032</v>
      </c>
      <c r="T9" s="4">
        <f t="shared" si="0"/>
        <v>2033</v>
      </c>
      <c r="U9" s="4">
        <f t="shared" si="0"/>
        <v>2034</v>
      </c>
      <c r="V9" s="4">
        <f t="shared" si="0"/>
        <v>2035</v>
      </c>
      <c r="W9" s="3"/>
      <c r="X9" s="50"/>
      <c r="Y9" s="50"/>
      <c r="Z9" s="50"/>
      <c r="AA9" s="50"/>
      <c r="AB9" s="50"/>
      <c r="AC9" s="50"/>
      <c r="AD9" s="50"/>
    </row>
    <row r="10" spans="1:35" s="3" customFormat="1" ht="12" x14ac:dyDescent="0.3">
      <c r="A10" s="17"/>
      <c r="C10" s="11" t="s">
        <v>53</v>
      </c>
      <c r="D10" s="12" t="s">
        <v>0</v>
      </c>
      <c r="E10" s="17"/>
      <c r="F10" s="28">
        <v>51.893646176707179</v>
      </c>
      <c r="G10" s="28">
        <v>47.199659642716782</v>
      </c>
      <c r="H10" s="28">
        <v>44.750381811008062</v>
      </c>
      <c r="I10" s="28">
        <v>41.870631171038212</v>
      </c>
      <c r="J10" s="28">
        <v>38.097761085824857</v>
      </c>
      <c r="K10" s="28">
        <v>33.470767042816178</v>
      </c>
      <c r="L10" s="28">
        <v>28.56129244196687</v>
      </c>
      <c r="M10" s="28">
        <v>23.467229549851226</v>
      </c>
      <c r="N10" s="28">
        <v>19.098768024673955</v>
      </c>
      <c r="O10" s="28">
        <v>14.985782364222981</v>
      </c>
      <c r="P10" s="28">
        <v>11.331533602604052</v>
      </c>
      <c r="Q10" s="28">
        <v>8.30594429930904</v>
      </c>
      <c r="R10" s="28">
        <v>6.5180465311517288</v>
      </c>
      <c r="S10" s="28">
        <v>5.0701806549075785</v>
      </c>
      <c r="T10" s="28">
        <v>3.9342585620607284</v>
      </c>
      <c r="U10" s="28">
        <v>3.0070287431211713</v>
      </c>
      <c r="V10" s="28">
        <v>2.2439891584204616</v>
      </c>
      <c r="W10" s="17"/>
      <c r="X10" s="17"/>
      <c r="Y10" s="17"/>
      <c r="Z10" s="17"/>
      <c r="AA10" s="17"/>
      <c r="AB10" s="17"/>
      <c r="AC10" s="17"/>
      <c r="AD10" s="17"/>
      <c r="AE10" s="17"/>
      <c r="AF10" s="17"/>
      <c r="AG10" s="17"/>
      <c r="AH10" s="17"/>
      <c r="AI10" s="17"/>
    </row>
    <row r="11" spans="1:35" s="3" customFormat="1" ht="12" x14ac:dyDescent="0.3">
      <c r="A11" s="17"/>
      <c r="C11" s="3" t="s">
        <v>22</v>
      </c>
      <c r="D11" s="3" t="s">
        <v>0</v>
      </c>
      <c r="E11" s="17"/>
      <c r="F11" s="16">
        <v>13.556162751791899</v>
      </c>
      <c r="G11" s="16">
        <v>13.307844188174297</v>
      </c>
      <c r="H11" s="16">
        <v>13.343403436678834</v>
      </c>
      <c r="I11" s="16">
        <v>13.239579201652887</v>
      </c>
      <c r="J11" s="16">
        <v>12.906713736857688</v>
      </c>
      <c r="K11" s="16">
        <v>12.261854271713103</v>
      </c>
      <c r="L11" s="16">
        <v>10.923230596024766</v>
      </c>
      <c r="M11" s="16">
        <v>9.2608218302899736</v>
      </c>
      <c r="N11" s="16">
        <v>7.6223905478629215</v>
      </c>
      <c r="O11" s="16">
        <v>5.8414923262713172</v>
      </c>
      <c r="P11" s="16">
        <v>4.3932754294349126</v>
      </c>
      <c r="Q11" s="16">
        <v>3.3843855592704366</v>
      </c>
      <c r="R11" s="16">
        <v>2.8322751237118364</v>
      </c>
      <c r="S11" s="16">
        <v>2.4097796932764797</v>
      </c>
      <c r="T11" s="16">
        <v>2.0620944182164895</v>
      </c>
      <c r="U11" s="16">
        <v>1.7277627206466806</v>
      </c>
      <c r="V11" s="16">
        <v>1.4237306190101142</v>
      </c>
      <c r="W11" s="17"/>
      <c r="X11" s="17"/>
      <c r="Y11" s="17"/>
      <c r="Z11" s="17"/>
      <c r="AA11" s="17"/>
      <c r="AB11" s="17"/>
      <c r="AC11" s="17"/>
      <c r="AD11" s="17"/>
      <c r="AE11" s="17"/>
      <c r="AF11" s="17"/>
      <c r="AG11" s="17"/>
      <c r="AH11" s="17"/>
      <c r="AI11" s="17"/>
    </row>
    <row r="12" spans="1:35" s="3" customFormat="1" ht="12" x14ac:dyDescent="0.3">
      <c r="A12" s="17"/>
      <c r="C12" s="3" t="s">
        <v>23</v>
      </c>
      <c r="D12" s="3" t="s">
        <v>0</v>
      </c>
      <c r="E12" s="17"/>
      <c r="F12" s="16">
        <v>38.337483424915277</v>
      </c>
      <c r="G12" s="16">
        <v>33.891815454542481</v>
      </c>
      <c r="H12" s="16">
        <v>31.406978374329228</v>
      </c>
      <c r="I12" s="16">
        <v>28.631051969385325</v>
      </c>
      <c r="J12" s="16">
        <v>25.191047348967171</v>
      </c>
      <c r="K12" s="16">
        <v>21.208912771103076</v>
      </c>
      <c r="L12" s="16">
        <v>17.638061845942104</v>
      </c>
      <c r="M12" s="16">
        <v>14.206407719561252</v>
      </c>
      <c r="N12" s="16">
        <v>11.476377476811033</v>
      </c>
      <c r="O12" s="16">
        <v>9.144290037951663</v>
      </c>
      <c r="P12" s="16">
        <v>6.9382581731691397</v>
      </c>
      <c r="Q12" s="16">
        <v>4.9215587400386038</v>
      </c>
      <c r="R12" s="16">
        <v>3.685771407439892</v>
      </c>
      <c r="S12" s="16">
        <v>2.6604009616310988</v>
      </c>
      <c r="T12" s="16">
        <v>1.8721641438442387</v>
      </c>
      <c r="U12" s="16">
        <v>1.2792660224744907</v>
      </c>
      <c r="V12" s="16">
        <v>0.82025853941034732</v>
      </c>
      <c r="W12" s="17"/>
      <c r="X12" s="17"/>
      <c r="Y12" s="17"/>
      <c r="Z12" s="17"/>
      <c r="AA12" s="17"/>
      <c r="AB12" s="17"/>
      <c r="AC12" s="17"/>
      <c r="AD12" s="17"/>
      <c r="AE12" s="17"/>
      <c r="AF12" s="17"/>
      <c r="AG12" s="17"/>
      <c r="AH12" s="17"/>
      <c r="AI12" s="17"/>
    </row>
    <row r="13" spans="1:35" s="3" customFormat="1" ht="12" x14ac:dyDescent="0.3">
      <c r="A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 customFormat="1" ht="12" x14ac:dyDescent="0.3">
      <c r="A14" s="17"/>
      <c r="C14" s="11" t="s">
        <v>316</v>
      </c>
      <c r="D14" s="12" t="s">
        <v>0</v>
      </c>
      <c r="E14" s="17"/>
      <c r="F14" s="15">
        <f>IF(OR(F$9&lt;$D$5,F$9&gt;$D$6),0,F10)</f>
        <v>0</v>
      </c>
      <c r="G14" s="15">
        <f t="shared" ref="G14:V16" si="1">IF(OR(G$9&lt;$D$5,G$9&gt;$D$6),0,G10)</f>
        <v>0</v>
      </c>
      <c r="H14" s="15">
        <f t="shared" si="1"/>
        <v>44.750381811008062</v>
      </c>
      <c r="I14" s="15">
        <f t="shared" si="1"/>
        <v>41.870631171038212</v>
      </c>
      <c r="J14" s="15">
        <f t="shared" si="1"/>
        <v>38.097761085824857</v>
      </c>
      <c r="K14" s="15">
        <f t="shared" si="1"/>
        <v>33.470767042816178</v>
      </c>
      <c r="L14" s="15">
        <f t="shared" si="1"/>
        <v>28.56129244196687</v>
      </c>
      <c r="M14" s="15">
        <f t="shared" si="1"/>
        <v>23.467229549851226</v>
      </c>
      <c r="N14" s="15">
        <f t="shared" si="1"/>
        <v>19.098768024673955</v>
      </c>
      <c r="O14" s="15">
        <f t="shared" si="1"/>
        <v>14.985782364222981</v>
      </c>
      <c r="P14" s="15">
        <f t="shared" si="1"/>
        <v>11.331533602604052</v>
      </c>
      <c r="Q14" s="15">
        <f t="shared" si="1"/>
        <v>8.30594429930904</v>
      </c>
      <c r="R14" s="15">
        <f t="shared" si="1"/>
        <v>6.5180465311517288</v>
      </c>
      <c r="S14" s="15">
        <f t="shared" si="1"/>
        <v>5.0701806549075785</v>
      </c>
      <c r="T14" s="15">
        <f t="shared" si="1"/>
        <v>3.9342585620607284</v>
      </c>
      <c r="U14" s="15">
        <f t="shared" si="1"/>
        <v>3.0070287431211713</v>
      </c>
      <c r="V14" s="15">
        <f t="shared" si="1"/>
        <v>2.2439891584204616</v>
      </c>
      <c r="W14" s="17"/>
      <c r="X14" s="17"/>
      <c r="Y14" s="17"/>
      <c r="Z14" s="17"/>
      <c r="AA14" s="17"/>
      <c r="AB14" s="17"/>
      <c r="AC14" s="17"/>
      <c r="AD14" s="17"/>
      <c r="AE14" s="17"/>
      <c r="AF14" s="17"/>
      <c r="AG14" s="17"/>
      <c r="AH14" s="17"/>
      <c r="AI14" s="17"/>
    </row>
    <row r="15" spans="1:35" s="3" customFormat="1" ht="12" x14ac:dyDescent="0.3">
      <c r="A15" s="17"/>
      <c r="C15" s="3" t="s">
        <v>22</v>
      </c>
      <c r="D15" s="3" t="s">
        <v>0</v>
      </c>
      <c r="E15" s="17"/>
      <c r="F15" s="16">
        <f>IF(OR(F$9&lt;$D$5,F$9&gt;$D$6),0,F11)</f>
        <v>0</v>
      </c>
      <c r="G15" s="16">
        <f t="shared" si="1"/>
        <v>0</v>
      </c>
      <c r="H15" s="16">
        <f t="shared" si="1"/>
        <v>13.343403436678834</v>
      </c>
      <c r="I15" s="16">
        <f t="shared" si="1"/>
        <v>13.239579201652887</v>
      </c>
      <c r="J15" s="16">
        <f t="shared" si="1"/>
        <v>12.906713736857688</v>
      </c>
      <c r="K15" s="16">
        <f t="shared" si="1"/>
        <v>12.261854271713103</v>
      </c>
      <c r="L15" s="16">
        <f t="shared" si="1"/>
        <v>10.923230596024766</v>
      </c>
      <c r="M15" s="16">
        <f t="shared" si="1"/>
        <v>9.2608218302899736</v>
      </c>
      <c r="N15" s="16">
        <f t="shared" si="1"/>
        <v>7.6223905478629215</v>
      </c>
      <c r="O15" s="16">
        <f t="shared" si="1"/>
        <v>5.8414923262713172</v>
      </c>
      <c r="P15" s="16">
        <f t="shared" si="1"/>
        <v>4.3932754294349126</v>
      </c>
      <c r="Q15" s="16">
        <f t="shared" si="1"/>
        <v>3.3843855592704366</v>
      </c>
      <c r="R15" s="16">
        <f t="shared" si="1"/>
        <v>2.8322751237118364</v>
      </c>
      <c r="S15" s="16">
        <f t="shared" si="1"/>
        <v>2.4097796932764797</v>
      </c>
      <c r="T15" s="16">
        <f t="shared" si="1"/>
        <v>2.0620944182164895</v>
      </c>
      <c r="U15" s="16">
        <f t="shared" si="1"/>
        <v>1.7277627206466806</v>
      </c>
      <c r="V15" s="16">
        <f t="shared" si="1"/>
        <v>1.4237306190101142</v>
      </c>
      <c r="W15" s="17"/>
      <c r="X15" s="17"/>
      <c r="Y15" s="17"/>
      <c r="Z15" s="17"/>
      <c r="AA15" s="17"/>
      <c r="AB15" s="17"/>
      <c r="AC15" s="17"/>
      <c r="AD15" s="17"/>
      <c r="AE15" s="17"/>
      <c r="AF15" s="17"/>
      <c r="AG15" s="17"/>
      <c r="AH15" s="17"/>
      <c r="AI15" s="17"/>
    </row>
    <row r="16" spans="1:35" s="3" customFormat="1" ht="12" x14ac:dyDescent="0.3">
      <c r="A16" s="17"/>
      <c r="C16" s="3" t="s">
        <v>23</v>
      </c>
      <c r="D16" s="3" t="s">
        <v>0</v>
      </c>
      <c r="E16" s="17"/>
      <c r="F16" s="16">
        <f>IF(OR(F$9&lt;$D$5,F$9&gt;$D$6),0,F12)</f>
        <v>0</v>
      </c>
      <c r="G16" s="16">
        <f t="shared" si="1"/>
        <v>0</v>
      </c>
      <c r="H16" s="16">
        <f t="shared" si="1"/>
        <v>31.406978374329228</v>
      </c>
      <c r="I16" s="16">
        <f t="shared" si="1"/>
        <v>28.631051969385325</v>
      </c>
      <c r="J16" s="16">
        <f t="shared" si="1"/>
        <v>25.191047348967171</v>
      </c>
      <c r="K16" s="16">
        <f t="shared" si="1"/>
        <v>21.208912771103076</v>
      </c>
      <c r="L16" s="16">
        <f t="shared" si="1"/>
        <v>17.638061845942104</v>
      </c>
      <c r="M16" s="16">
        <f t="shared" si="1"/>
        <v>14.206407719561252</v>
      </c>
      <c r="N16" s="16">
        <f t="shared" si="1"/>
        <v>11.476377476811033</v>
      </c>
      <c r="O16" s="16">
        <f t="shared" si="1"/>
        <v>9.144290037951663</v>
      </c>
      <c r="P16" s="16">
        <f t="shared" si="1"/>
        <v>6.9382581731691397</v>
      </c>
      <c r="Q16" s="16">
        <f t="shared" si="1"/>
        <v>4.9215587400386038</v>
      </c>
      <c r="R16" s="16">
        <f t="shared" si="1"/>
        <v>3.685771407439892</v>
      </c>
      <c r="S16" s="16">
        <f t="shared" si="1"/>
        <v>2.6604009616310988</v>
      </c>
      <c r="T16" s="16">
        <f t="shared" si="1"/>
        <v>1.8721641438442387</v>
      </c>
      <c r="U16" s="16">
        <f t="shared" si="1"/>
        <v>1.2792660224744907</v>
      </c>
      <c r="V16" s="16">
        <f t="shared" si="1"/>
        <v>0.82025853941034732</v>
      </c>
      <c r="W16" s="17"/>
      <c r="X16" s="17"/>
      <c r="Y16" s="17"/>
      <c r="Z16" s="17"/>
      <c r="AA16" s="17"/>
      <c r="AB16" s="17"/>
      <c r="AC16" s="17"/>
      <c r="AD16" s="17"/>
      <c r="AE16" s="17"/>
      <c r="AF16" s="17"/>
      <c r="AG16" s="17"/>
      <c r="AH16" s="17"/>
      <c r="AI16" s="17"/>
    </row>
    <row r="17" spans="1:35" s="3" customFormat="1" ht="12" x14ac:dyDescent="0.3">
      <c r="A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5" s="3" customFormat="1" ht="12" x14ac:dyDescent="0.3">
      <c r="A18" s="17"/>
      <c r="C18" s="11" t="s">
        <v>317</v>
      </c>
      <c r="D18" s="12" t="s">
        <v>0</v>
      </c>
      <c r="E18" s="17"/>
      <c r="F18" s="15">
        <f t="shared" ref="F18:U20" si="2">IF(OR(F$9&lt;$D$5,F$9&gt;$D$6),0,F10)</f>
        <v>0</v>
      </c>
      <c r="G18" s="15">
        <f t="shared" si="2"/>
        <v>0</v>
      </c>
      <c r="H18" s="15">
        <f t="shared" si="2"/>
        <v>44.750381811008062</v>
      </c>
      <c r="I18" s="15">
        <f t="shared" si="2"/>
        <v>41.870631171038212</v>
      </c>
      <c r="J18" s="15">
        <f t="shared" si="2"/>
        <v>38.097761085824857</v>
      </c>
      <c r="K18" s="15">
        <f t="shared" si="2"/>
        <v>33.470767042816178</v>
      </c>
      <c r="L18" s="56">
        <f t="shared" ref="L18:O18" si="3">L20+L19</f>
        <v>28.56129244196687</v>
      </c>
      <c r="M18" s="56">
        <f t="shared" si="3"/>
        <v>23.467229549851226</v>
      </c>
      <c r="N18" s="56">
        <f t="shared" si="3"/>
        <v>7.6223905478629215</v>
      </c>
      <c r="O18" s="56">
        <f t="shared" si="3"/>
        <v>5.8414923262713172</v>
      </c>
      <c r="P18" s="56">
        <f>P20+P19</f>
        <v>4.3932754294349126</v>
      </c>
      <c r="Q18" s="56">
        <f t="shared" ref="Q18:V18" si="4">Q20+Q19</f>
        <v>3.3843855592704366</v>
      </c>
      <c r="R18" s="56">
        <f t="shared" si="4"/>
        <v>2.8322751237118364</v>
      </c>
      <c r="S18" s="56">
        <f t="shared" si="4"/>
        <v>2.4097796932764797</v>
      </c>
      <c r="T18" s="56">
        <f t="shared" si="4"/>
        <v>2.0620944182164895</v>
      </c>
      <c r="U18" s="56">
        <f t="shared" si="4"/>
        <v>1.7277627206466806</v>
      </c>
      <c r="V18" s="56">
        <f t="shared" si="4"/>
        <v>1.4237306190101142</v>
      </c>
      <c r="W18" s="17"/>
      <c r="X18" s="17"/>
      <c r="Y18" s="17"/>
      <c r="Z18" s="17"/>
      <c r="AA18" s="17"/>
      <c r="AB18" s="17"/>
      <c r="AC18" s="17"/>
      <c r="AD18" s="17"/>
      <c r="AE18" s="17"/>
      <c r="AF18" s="17"/>
      <c r="AG18" s="17"/>
      <c r="AH18" s="17"/>
      <c r="AI18" s="17"/>
    </row>
    <row r="19" spans="1:35" s="3" customFormat="1" ht="12" x14ac:dyDescent="0.3">
      <c r="A19" s="17"/>
      <c r="C19" s="3" t="s">
        <v>22</v>
      </c>
      <c r="D19" s="3" t="s">
        <v>0</v>
      </c>
      <c r="E19" s="17"/>
      <c r="F19" s="16">
        <f t="shared" si="2"/>
        <v>0</v>
      </c>
      <c r="G19" s="16">
        <f t="shared" si="2"/>
        <v>0</v>
      </c>
      <c r="H19" s="16">
        <f t="shared" si="2"/>
        <v>13.343403436678834</v>
      </c>
      <c r="I19" s="16">
        <f t="shared" si="2"/>
        <v>13.239579201652887</v>
      </c>
      <c r="J19" s="16">
        <f t="shared" si="2"/>
        <v>12.906713736857688</v>
      </c>
      <c r="K19" s="16">
        <f t="shared" si="2"/>
        <v>12.261854271713103</v>
      </c>
      <c r="L19" s="16">
        <f>IF(OR(L$9&lt;$D$5,L$9&gt;$D$6),0,L11)</f>
        <v>10.923230596024766</v>
      </c>
      <c r="M19" s="16">
        <f t="shared" si="2"/>
        <v>9.2608218302899736</v>
      </c>
      <c r="N19" s="16">
        <f t="shared" si="2"/>
        <v>7.6223905478629215</v>
      </c>
      <c r="O19" s="16">
        <f t="shared" si="2"/>
        <v>5.8414923262713172</v>
      </c>
      <c r="P19" s="16">
        <f t="shared" si="2"/>
        <v>4.3932754294349126</v>
      </c>
      <c r="Q19" s="16">
        <f t="shared" si="2"/>
        <v>3.3843855592704366</v>
      </c>
      <c r="R19" s="16">
        <f t="shared" si="2"/>
        <v>2.8322751237118364</v>
      </c>
      <c r="S19" s="16">
        <f t="shared" si="2"/>
        <v>2.4097796932764797</v>
      </c>
      <c r="T19" s="16">
        <f t="shared" si="2"/>
        <v>2.0620944182164895</v>
      </c>
      <c r="U19" s="16">
        <f t="shared" si="2"/>
        <v>1.7277627206466806</v>
      </c>
      <c r="V19" s="16">
        <f t="shared" ref="V19" si="5">IF(OR(V$9&lt;$D$5,V$9&gt;$D$6),0,V11)</f>
        <v>1.4237306190101142</v>
      </c>
      <c r="W19" s="17"/>
      <c r="X19" s="17"/>
      <c r="Y19" s="17"/>
      <c r="Z19" s="17"/>
      <c r="AA19" s="17"/>
      <c r="AB19" s="17"/>
      <c r="AC19" s="17"/>
      <c r="AD19" s="17"/>
      <c r="AE19" s="17"/>
      <c r="AF19" s="17"/>
      <c r="AG19" s="17"/>
      <c r="AH19" s="17"/>
      <c r="AI19" s="17"/>
    </row>
    <row r="20" spans="1:35" s="3" customFormat="1" ht="12" x14ac:dyDescent="0.3">
      <c r="A20" s="17"/>
      <c r="C20" s="3" t="s">
        <v>23</v>
      </c>
      <c r="D20" s="3" t="s">
        <v>0</v>
      </c>
      <c r="E20" s="17"/>
      <c r="F20" s="16">
        <f t="shared" si="2"/>
        <v>0</v>
      </c>
      <c r="G20" s="16">
        <f t="shared" si="2"/>
        <v>0</v>
      </c>
      <c r="H20" s="16">
        <f t="shared" si="2"/>
        <v>31.406978374329228</v>
      </c>
      <c r="I20" s="16">
        <f t="shared" si="2"/>
        <v>28.631051969385325</v>
      </c>
      <c r="J20" s="16">
        <f t="shared" si="2"/>
        <v>25.191047348967171</v>
      </c>
      <c r="K20" s="16">
        <f t="shared" si="2"/>
        <v>21.208912771103076</v>
      </c>
      <c r="L20" s="55">
        <f>IF(OR(L$9&lt;$D$5,L$9&gt;$D$6),0,IF(L$9-$D$5&gt;6-1,0,L12))</f>
        <v>17.638061845942104</v>
      </c>
      <c r="M20" s="55">
        <f t="shared" ref="M20:O20" si="6">IF(OR(M$9&lt;$D$5,M$9&gt;$D$6),0,IF(M$9-$D$5&gt;6-1,0,M12))</f>
        <v>14.206407719561252</v>
      </c>
      <c r="N20" s="55">
        <f>IF(OR(N$9&lt;$D$5,N$9&gt;$D$6),0,IF(N$9-$D$5&gt;6-1,0,N12))</f>
        <v>0</v>
      </c>
      <c r="O20" s="55">
        <f t="shared" si="6"/>
        <v>0</v>
      </c>
      <c r="P20" s="55">
        <f>IF(OR(P$9&lt;$D$5,P$9&gt;$D$6),0,IF(P$9-$D$5&gt;6-1,0,P12))</f>
        <v>0</v>
      </c>
      <c r="Q20" s="55">
        <f t="shared" ref="Q20:V20" si="7">IF(OR(Q$9&lt;$D$5,Q$9&gt;$D$6),0,IF(Q$9-$D$5&gt;6-1,0,Q12))</f>
        <v>0</v>
      </c>
      <c r="R20" s="55">
        <f t="shared" si="7"/>
        <v>0</v>
      </c>
      <c r="S20" s="55">
        <f t="shared" si="7"/>
        <v>0</v>
      </c>
      <c r="T20" s="55">
        <f t="shared" si="7"/>
        <v>0</v>
      </c>
      <c r="U20" s="55">
        <f t="shared" si="7"/>
        <v>0</v>
      </c>
      <c r="V20" s="55">
        <f t="shared" si="7"/>
        <v>0</v>
      </c>
      <c r="W20" s="17"/>
      <c r="X20" s="17"/>
      <c r="Y20" s="17"/>
      <c r="Z20" s="17"/>
      <c r="AA20" s="17"/>
      <c r="AB20" s="17"/>
      <c r="AC20" s="17"/>
      <c r="AD20" s="17"/>
      <c r="AE20" s="17"/>
      <c r="AF20" s="17"/>
      <c r="AG20" s="17"/>
      <c r="AH20" s="17"/>
      <c r="AI20" s="17"/>
    </row>
    <row r="21" spans="1:35" s="3" customFormat="1" ht="12" x14ac:dyDescent="0.3">
      <c r="A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5" s="3" customFormat="1" ht="12" x14ac:dyDescent="0.3">
      <c r="C22" s="11" t="s">
        <v>402</v>
      </c>
      <c r="D22" s="12"/>
      <c r="E22" s="17"/>
      <c r="F22" s="17"/>
      <c r="G22" s="17"/>
      <c r="H22" s="17"/>
      <c r="I22" s="17"/>
      <c r="J22" s="17"/>
    </row>
    <row r="23" spans="1:35" s="3" customFormat="1" ht="12" x14ac:dyDescent="0.3">
      <c r="C23" s="3" t="s">
        <v>1</v>
      </c>
      <c r="D23" s="35">
        <v>0.38</v>
      </c>
      <c r="E23" s="18"/>
      <c r="F23" s="18">
        <f>F$18*$D23</f>
        <v>0</v>
      </c>
      <c r="G23" s="18">
        <f t="shared" ref="G23:V26" si="8">G$18*$D23</f>
        <v>0</v>
      </c>
      <c r="H23" s="18">
        <f t="shared" si="8"/>
        <v>17.005145088183063</v>
      </c>
      <c r="I23" s="18">
        <f t="shared" si="8"/>
        <v>15.910839844994522</v>
      </c>
      <c r="J23" s="18">
        <f t="shared" si="8"/>
        <v>14.477149212613446</v>
      </c>
      <c r="K23" s="18">
        <f t="shared" si="8"/>
        <v>12.718891476270148</v>
      </c>
      <c r="L23" s="18">
        <f t="shared" si="8"/>
        <v>10.853291127947411</v>
      </c>
      <c r="M23" s="18">
        <f t="shared" si="8"/>
        <v>8.9175472289434659</v>
      </c>
      <c r="N23" s="18">
        <f t="shared" si="8"/>
        <v>2.89650840818791</v>
      </c>
      <c r="O23" s="18">
        <f t="shared" si="8"/>
        <v>2.2197670839831005</v>
      </c>
      <c r="P23" s="18">
        <f t="shared" si="8"/>
        <v>1.6694446631852669</v>
      </c>
      <c r="Q23" s="18">
        <f t="shared" si="8"/>
        <v>1.2860665125227659</v>
      </c>
      <c r="R23" s="18">
        <f t="shared" si="8"/>
        <v>1.0762645470104979</v>
      </c>
      <c r="S23" s="18">
        <f t="shared" si="8"/>
        <v>0.91571628344506228</v>
      </c>
      <c r="T23" s="18">
        <f t="shared" si="8"/>
        <v>0.78359587892226601</v>
      </c>
      <c r="U23" s="18">
        <f t="shared" si="8"/>
        <v>0.65654983384573862</v>
      </c>
      <c r="V23" s="18">
        <f t="shared" si="8"/>
        <v>0.54101763522384339</v>
      </c>
    </row>
    <row r="24" spans="1:35" s="3" customFormat="1" ht="12" x14ac:dyDescent="0.3">
      <c r="C24" s="3" t="s">
        <v>2</v>
      </c>
      <c r="D24" s="35">
        <v>0.43</v>
      </c>
      <c r="E24" s="18"/>
      <c r="F24" s="18">
        <f>F$18*$D24</f>
        <v>0</v>
      </c>
      <c r="G24" s="18">
        <f t="shared" si="8"/>
        <v>0</v>
      </c>
      <c r="H24" s="18">
        <f t="shared" si="8"/>
        <v>19.242664178733467</v>
      </c>
      <c r="I24" s="18">
        <f t="shared" si="8"/>
        <v>18.004371403546433</v>
      </c>
      <c r="J24" s="18">
        <f t="shared" si="8"/>
        <v>16.382037266904689</v>
      </c>
      <c r="K24" s="18">
        <f t="shared" si="8"/>
        <v>14.392429828410956</v>
      </c>
      <c r="L24" s="18">
        <f t="shared" si="8"/>
        <v>12.281355750045753</v>
      </c>
      <c r="M24" s="18">
        <f t="shared" si="8"/>
        <v>10.090908706436027</v>
      </c>
      <c r="N24" s="18">
        <f t="shared" si="8"/>
        <v>3.277627935581056</v>
      </c>
      <c r="O24" s="18">
        <f t="shared" si="8"/>
        <v>2.5118417002966664</v>
      </c>
      <c r="P24" s="18">
        <f t="shared" si="8"/>
        <v>1.8891084346570124</v>
      </c>
      <c r="Q24" s="18">
        <f t="shared" si="8"/>
        <v>1.4552857904862877</v>
      </c>
      <c r="R24" s="18">
        <f t="shared" si="8"/>
        <v>1.2178783031960896</v>
      </c>
      <c r="S24" s="18">
        <f t="shared" si="8"/>
        <v>1.0362052681088862</v>
      </c>
      <c r="T24" s="18">
        <f t="shared" si="8"/>
        <v>0.88670059983309046</v>
      </c>
      <c r="U24" s="18">
        <f t="shared" si="8"/>
        <v>0.74293796987807259</v>
      </c>
      <c r="V24" s="18">
        <f t="shared" si="8"/>
        <v>0.61220416617434914</v>
      </c>
    </row>
    <row r="25" spans="1:35" s="3" customFormat="1" ht="12" x14ac:dyDescent="0.3">
      <c r="C25" s="3" t="s">
        <v>3</v>
      </c>
      <c r="D25" s="35">
        <v>0.13</v>
      </c>
      <c r="E25" s="18"/>
      <c r="F25" s="18">
        <f>F$18*$D25</f>
        <v>0</v>
      </c>
      <c r="G25" s="18">
        <f t="shared" si="8"/>
        <v>0</v>
      </c>
      <c r="H25" s="18">
        <f t="shared" si="8"/>
        <v>5.8175496354310479</v>
      </c>
      <c r="I25" s="18">
        <f t="shared" si="8"/>
        <v>5.4431820522349676</v>
      </c>
      <c r="J25" s="18">
        <f t="shared" si="8"/>
        <v>4.9527089411572316</v>
      </c>
      <c r="K25" s="18">
        <f t="shared" si="8"/>
        <v>4.3511997155661035</v>
      </c>
      <c r="L25" s="18">
        <f t="shared" si="8"/>
        <v>3.7129680174556934</v>
      </c>
      <c r="M25" s="18">
        <f t="shared" si="8"/>
        <v>3.0507398414806595</v>
      </c>
      <c r="N25" s="18">
        <f t="shared" si="8"/>
        <v>0.99091077122217985</v>
      </c>
      <c r="O25" s="18">
        <f t="shared" si="8"/>
        <v>0.75939400241527122</v>
      </c>
      <c r="P25" s="18">
        <f t="shared" si="8"/>
        <v>0.5711258058265386</v>
      </c>
      <c r="Q25" s="18">
        <f t="shared" si="8"/>
        <v>0.43997012270515679</v>
      </c>
      <c r="R25" s="18">
        <f t="shared" si="8"/>
        <v>0.36819576608253873</v>
      </c>
      <c r="S25" s="18">
        <f t="shared" si="8"/>
        <v>0.31327136012594237</v>
      </c>
      <c r="T25" s="18">
        <f t="shared" si="8"/>
        <v>0.26807227436814363</v>
      </c>
      <c r="U25" s="18">
        <f t="shared" si="8"/>
        <v>0.22460915368406847</v>
      </c>
      <c r="V25" s="18">
        <f t="shared" si="8"/>
        <v>0.18508498047131486</v>
      </c>
    </row>
    <row r="26" spans="1:35" s="3" customFormat="1" ht="12" x14ac:dyDescent="0.3">
      <c r="C26" s="3" t="s">
        <v>4</v>
      </c>
      <c r="D26" s="35">
        <v>0.06</v>
      </c>
      <c r="E26" s="18"/>
      <c r="F26" s="18">
        <f>F$18*$D26</f>
        <v>0</v>
      </c>
      <c r="G26" s="18">
        <f t="shared" si="8"/>
        <v>0</v>
      </c>
      <c r="H26" s="18">
        <f t="shared" si="8"/>
        <v>2.6850229086604838</v>
      </c>
      <c r="I26" s="18">
        <f t="shared" si="8"/>
        <v>2.5122378702622927</v>
      </c>
      <c r="J26" s="18">
        <f t="shared" si="8"/>
        <v>2.2858656651494913</v>
      </c>
      <c r="K26" s="18">
        <f t="shared" si="8"/>
        <v>2.0082460225689704</v>
      </c>
      <c r="L26" s="18">
        <f t="shared" si="8"/>
        <v>1.7136775465180121</v>
      </c>
      <c r="M26" s="18">
        <f t="shared" si="8"/>
        <v>1.4080337729910735</v>
      </c>
      <c r="N26" s="18">
        <f t="shared" si="8"/>
        <v>0.45734343287177526</v>
      </c>
      <c r="O26" s="18">
        <f t="shared" si="8"/>
        <v>0.35048953957627904</v>
      </c>
      <c r="P26" s="18">
        <f t="shared" si="8"/>
        <v>0.26359652576609477</v>
      </c>
      <c r="Q26" s="18">
        <f t="shared" si="8"/>
        <v>0.20306313355622618</v>
      </c>
      <c r="R26" s="18">
        <f t="shared" si="8"/>
        <v>0.16993650742271019</v>
      </c>
      <c r="S26" s="18">
        <f t="shared" si="8"/>
        <v>0.14458678159658878</v>
      </c>
      <c r="T26" s="18">
        <f t="shared" si="8"/>
        <v>0.12372566509298936</v>
      </c>
      <c r="U26" s="18">
        <f t="shared" si="8"/>
        <v>0.10366576323880083</v>
      </c>
      <c r="V26" s="18">
        <f t="shared" si="8"/>
        <v>8.5423837140606848E-2</v>
      </c>
    </row>
    <row r="27" spans="1:35" s="3" customFormat="1" ht="12" x14ac:dyDescent="0.3">
      <c r="E27" s="19"/>
      <c r="F27" s="19">
        <f t="shared" ref="F27:V27" si="9">SUM(F23:F26)-F18</f>
        <v>0</v>
      </c>
      <c r="G27" s="19">
        <f t="shared" si="9"/>
        <v>0</v>
      </c>
      <c r="H27" s="19">
        <f t="shared" si="9"/>
        <v>0</v>
      </c>
      <c r="I27" s="19">
        <f t="shared" si="9"/>
        <v>0</v>
      </c>
      <c r="J27" s="19">
        <f t="shared" si="9"/>
        <v>0</v>
      </c>
      <c r="K27" s="19">
        <f t="shared" si="9"/>
        <v>0</v>
      </c>
      <c r="L27" s="19">
        <f t="shared" si="9"/>
        <v>0</v>
      </c>
      <c r="M27" s="19">
        <f t="shared" si="9"/>
        <v>0</v>
      </c>
      <c r="N27" s="19">
        <f t="shared" si="9"/>
        <v>0</v>
      </c>
      <c r="O27" s="19">
        <f t="shared" si="9"/>
        <v>0</v>
      </c>
      <c r="P27" s="19">
        <f t="shared" si="9"/>
        <v>0</v>
      </c>
      <c r="Q27" s="19">
        <f t="shared" si="9"/>
        <v>0</v>
      </c>
      <c r="R27" s="19">
        <f t="shared" si="9"/>
        <v>0</v>
      </c>
      <c r="S27" s="19">
        <f t="shared" si="9"/>
        <v>0</v>
      </c>
      <c r="T27" s="19">
        <f t="shared" si="9"/>
        <v>0</v>
      </c>
      <c r="U27" s="19">
        <f t="shared" si="9"/>
        <v>0</v>
      </c>
      <c r="V27" s="19">
        <f t="shared" si="9"/>
        <v>0</v>
      </c>
    </row>
    <row r="28" spans="1:35" s="3" customFormat="1" ht="12" x14ac:dyDescent="0.3">
      <c r="C28" s="11" t="s">
        <v>412</v>
      </c>
      <c r="D28" s="12"/>
      <c r="E28" s="17"/>
      <c r="F28" s="17"/>
      <c r="G28" s="17"/>
      <c r="H28" s="17"/>
      <c r="I28" s="17"/>
      <c r="J28" s="17"/>
      <c r="K28" s="17"/>
      <c r="L28" s="17"/>
      <c r="M28" s="17"/>
      <c r="N28" s="17"/>
      <c r="O28" s="17"/>
    </row>
    <row r="29" spans="1:35" s="3" customFormat="1" ht="12" x14ac:dyDescent="0.3">
      <c r="C29" s="3" t="s">
        <v>5</v>
      </c>
      <c r="E29" s="17"/>
      <c r="F29" s="17"/>
      <c r="G29" s="17"/>
      <c r="H29" s="17"/>
      <c r="I29" s="17"/>
      <c r="J29" s="17"/>
      <c r="K29" s="17"/>
      <c r="L29" s="17"/>
      <c r="M29" s="17"/>
      <c r="N29" s="17"/>
      <c r="O29" s="17"/>
    </row>
    <row r="30" spans="1:35" s="3" customFormat="1" ht="12" x14ac:dyDescent="0.3">
      <c r="C30" s="3" t="s">
        <v>6</v>
      </c>
      <c r="D30" s="35">
        <v>0</v>
      </c>
      <c r="E30" s="18"/>
      <c r="F30" s="18">
        <f>F23*$D30</f>
        <v>0</v>
      </c>
      <c r="G30" s="18">
        <f t="shared" ref="G30:V33" si="10">G23*$D30</f>
        <v>0</v>
      </c>
      <c r="H30" s="18">
        <f t="shared" si="10"/>
        <v>0</v>
      </c>
      <c r="I30" s="18">
        <f t="shared" si="10"/>
        <v>0</v>
      </c>
      <c r="J30" s="18">
        <f t="shared" si="10"/>
        <v>0</v>
      </c>
      <c r="K30" s="18">
        <f t="shared" si="10"/>
        <v>0</v>
      </c>
      <c r="L30" s="18">
        <f t="shared" si="10"/>
        <v>0</v>
      </c>
      <c r="M30" s="18">
        <f t="shared" si="10"/>
        <v>0</v>
      </c>
      <c r="N30" s="18">
        <f t="shared" si="10"/>
        <v>0</v>
      </c>
      <c r="O30" s="18">
        <f t="shared" si="10"/>
        <v>0</v>
      </c>
      <c r="P30" s="18">
        <f t="shared" si="10"/>
        <v>0</v>
      </c>
      <c r="Q30" s="18">
        <f t="shared" si="10"/>
        <v>0</v>
      </c>
      <c r="R30" s="18">
        <f t="shared" si="10"/>
        <v>0</v>
      </c>
      <c r="S30" s="18">
        <f t="shared" si="10"/>
        <v>0</v>
      </c>
      <c r="T30" s="18">
        <f t="shared" si="10"/>
        <v>0</v>
      </c>
      <c r="U30" s="18">
        <f t="shared" si="10"/>
        <v>0</v>
      </c>
      <c r="V30" s="18">
        <f t="shared" si="10"/>
        <v>0</v>
      </c>
      <c r="W30" s="5"/>
      <c r="X30" s="5"/>
      <c r="Y30" s="5"/>
    </row>
    <row r="31" spans="1:35" s="3" customFormat="1" ht="12" x14ac:dyDescent="0.3">
      <c r="C31" s="3" t="s">
        <v>7</v>
      </c>
      <c r="D31" s="35">
        <v>0.2</v>
      </c>
      <c r="E31" s="18"/>
      <c r="F31" s="18">
        <f>F24*$D31</f>
        <v>0</v>
      </c>
      <c r="G31" s="18">
        <f t="shared" si="10"/>
        <v>0</v>
      </c>
      <c r="H31" s="18">
        <f t="shared" si="10"/>
        <v>3.8485328357466937</v>
      </c>
      <c r="I31" s="18">
        <f t="shared" si="10"/>
        <v>3.6008742807092866</v>
      </c>
      <c r="J31" s="18">
        <f t="shared" si="10"/>
        <v>3.276407453380938</v>
      </c>
      <c r="K31" s="18">
        <f t="shared" si="10"/>
        <v>2.8784859656821915</v>
      </c>
      <c r="L31" s="18">
        <f t="shared" si="10"/>
        <v>2.456271150009151</v>
      </c>
      <c r="M31" s="18">
        <f t="shared" si="10"/>
        <v>2.0181817412872056</v>
      </c>
      <c r="N31" s="18">
        <f t="shared" si="10"/>
        <v>0.65552558711621123</v>
      </c>
      <c r="O31" s="18">
        <f t="shared" si="10"/>
        <v>0.50236834005933328</v>
      </c>
      <c r="P31" s="18">
        <f t="shared" si="10"/>
        <v>0.3778216869314025</v>
      </c>
      <c r="Q31" s="18">
        <f t="shared" si="10"/>
        <v>0.29105715809725757</v>
      </c>
      <c r="R31" s="18">
        <f t="shared" si="10"/>
        <v>0.24357566063921793</v>
      </c>
      <c r="S31" s="18">
        <f t="shared" si="10"/>
        <v>0.20724105362177725</v>
      </c>
      <c r="T31" s="18">
        <f t="shared" si="10"/>
        <v>0.17734011996661811</v>
      </c>
      <c r="U31" s="18">
        <f t="shared" si="10"/>
        <v>0.14858759397561452</v>
      </c>
      <c r="V31" s="18">
        <f t="shared" si="10"/>
        <v>0.12244083323486983</v>
      </c>
      <c r="W31" s="5"/>
      <c r="X31" s="5"/>
      <c r="Y31" s="5"/>
    </row>
    <row r="32" spans="1:35" s="3" customFormat="1" ht="12" x14ac:dyDescent="0.3">
      <c r="C32" s="3" t="s">
        <v>8</v>
      </c>
      <c r="D32" s="35">
        <v>0</v>
      </c>
      <c r="E32" s="18"/>
      <c r="F32" s="18">
        <f>F25*$D32</f>
        <v>0</v>
      </c>
      <c r="G32" s="18">
        <f t="shared" si="10"/>
        <v>0</v>
      </c>
      <c r="H32" s="18">
        <f t="shared" si="10"/>
        <v>0</v>
      </c>
      <c r="I32" s="18">
        <f t="shared" si="10"/>
        <v>0</v>
      </c>
      <c r="J32" s="18">
        <f t="shared" si="10"/>
        <v>0</v>
      </c>
      <c r="K32" s="18">
        <f t="shared" si="10"/>
        <v>0</v>
      </c>
      <c r="L32" s="18">
        <f t="shared" si="10"/>
        <v>0</v>
      </c>
      <c r="M32" s="18">
        <f t="shared" si="10"/>
        <v>0</v>
      </c>
      <c r="N32" s="18">
        <f t="shared" si="10"/>
        <v>0</v>
      </c>
      <c r="O32" s="18">
        <f t="shared" si="10"/>
        <v>0</v>
      </c>
      <c r="P32" s="18">
        <f t="shared" si="10"/>
        <v>0</v>
      </c>
      <c r="Q32" s="18">
        <f t="shared" si="10"/>
        <v>0</v>
      </c>
      <c r="R32" s="18">
        <f t="shared" si="10"/>
        <v>0</v>
      </c>
      <c r="S32" s="18">
        <f t="shared" si="10"/>
        <v>0</v>
      </c>
      <c r="T32" s="18">
        <f t="shared" si="10"/>
        <v>0</v>
      </c>
      <c r="U32" s="18">
        <f t="shared" si="10"/>
        <v>0</v>
      </c>
      <c r="V32" s="18">
        <f t="shared" si="10"/>
        <v>0</v>
      </c>
      <c r="W32" s="5"/>
      <c r="X32" s="5"/>
      <c r="Y32" s="5"/>
    </row>
    <row r="33" spans="1:35" s="3" customFormat="1" ht="12" x14ac:dyDescent="0.3">
      <c r="C33" s="3" t="s">
        <v>9</v>
      </c>
      <c r="D33" s="35">
        <v>0</v>
      </c>
      <c r="E33" s="18"/>
      <c r="F33" s="18">
        <f>F26*$D33</f>
        <v>0</v>
      </c>
      <c r="G33" s="18">
        <f t="shared" si="10"/>
        <v>0</v>
      </c>
      <c r="H33" s="18">
        <f t="shared" si="10"/>
        <v>0</v>
      </c>
      <c r="I33" s="18">
        <f t="shared" si="10"/>
        <v>0</v>
      </c>
      <c r="J33" s="18">
        <f t="shared" si="10"/>
        <v>0</v>
      </c>
      <c r="K33" s="18">
        <f t="shared" si="10"/>
        <v>0</v>
      </c>
      <c r="L33" s="18">
        <f t="shared" si="10"/>
        <v>0</v>
      </c>
      <c r="M33" s="18">
        <f t="shared" si="10"/>
        <v>0</v>
      </c>
      <c r="N33" s="18">
        <f t="shared" si="10"/>
        <v>0</v>
      </c>
      <c r="O33" s="18">
        <f t="shared" si="10"/>
        <v>0</v>
      </c>
      <c r="P33" s="18">
        <f t="shared" si="10"/>
        <v>0</v>
      </c>
      <c r="Q33" s="18">
        <f t="shared" si="10"/>
        <v>0</v>
      </c>
      <c r="R33" s="18">
        <f t="shared" si="10"/>
        <v>0</v>
      </c>
      <c r="S33" s="18">
        <f t="shared" si="10"/>
        <v>0</v>
      </c>
      <c r="T33" s="18">
        <f t="shared" si="10"/>
        <v>0</v>
      </c>
      <c r="U33" s="18">
        <f t="shared" si="10"/>
        <v>0</v>
      </c>
      <c r="V33" s="18">
        <f t="shared" si="10"/>
        <v>0</v>
      </c>
      <c r="W33" s="5"/>
      <c r="X33" s="5"/>
      <c r="Y33" s="5"/>
    </row>
    <row r="34" spans="1:35" s="3" customFormat="1" ht="12" x14ac:dyDescent="0.3">
      <c r="C34" s="3" t="s">
        <v>10</v>
      </c>
      <c r="E34" s="19"/>
      <c r="F34" s="19"/>
      <c r="G34" s="19"/>
      <c r="H34" s="19"/>
      <c r="I34" s="19"/>
      <c r="J34" s="19"/>
      <c r="K34" s="19"/>
      <c r="L34" s="19"/>
      <c r="M34" s="19"/>
      <c r="N34" s="19"/>
      <c r="O34" s="19"/>
      <c r="P34" s="19"/>
      <c r="Q34" s="19"/>
      <c r="R34" s="19"/>
      <c r="S34" s="19"/>
      <c r="T34" s="19"/>
      <c r="U34" s="19"/>
      <c r="V34" s="19"/>
    </row>
    <row r="35" spans="1:35" s="3" customFormat="1" ht="12" x14ac:dyDescent="0.3">
      <c r="C35" s="3" t="s">
        <v>6</v>
      </c>
      <c r="D35" s="35">
        <v>0.3</v>
      </c>
      <c r="E35" s="20"/>
      <c r="F35" s="20">
        <f>F23*$D35</f>
        <v>0</v>
      </c>
      <c r="G35" s="20">
        <f t="shared" ref="G35:V38" si="11">G23*$D35</f>
        <v>0</v>
      </c>
      <c r="H35" s="20">
        <f t="shared" si="11"/>
        <v>5.1015435264549192</v>
      </c>
      <c r="I35" s="20">
        <f t="shared" si="11"/>
        <v>4.773251953498356</v>
      </c>
      <c r="J35" s="20">
        <f t="shared" si="11"/>
        <v>4.3431447637840339</v>
      </c>
      <c r="K35" s="20">
        <f t="shared" si="11"/>
        <v>3.8156674428810442</v>
      </c>
      <c r="L35" s="20">
        <f t="shared" si="11"/>
        <v>3.2559873383842235</v>
      </c>
      <c r="M35" s="20">
        <f t="shared" si="11"/>
        <v>2.6752641686830398</v>
      </c>
      <c r="N35" s="20">
        <f t="shared" si="11"/>
        <v>0.868952522456373</v>
      </c>
      <c r="O35" s="20">
        <f t="shared" si="11"/>
        <v>0.66593012519493011</v>
      </c>
      <c r="P35" s="20">
        <f t="shared" si="11"/>
        <v>0.50083339895557999</v>
      </c>
      <c r="Q35" s="20">
        <f t="shared" si="11"/>
        <v>0.38581995375682976</v>
      </c>
      <c r="R35" s="20">
        <f t="shared" si="11"/>
        <v>0.32287936410314938</v>
      </c>
      <c r="S35" s="20">
        <f t="shared" si="11"/>
        <v>0.27471488503351865</v>
      </c>
      <c r="T35" s="20">
        <f t="shared" si="11"/>
        <v>0.23507876367667979</v>
      </c>
      <c r="U35" s="20">
        <f t="shared" si="11"/>
        <v>0.19696495015372159</v>
      </c>
      <c r="V35" s="20">
        <f t="shared" si="11"/>
        <v>0.16230529056715301</v>
      </c>
      <c r="W35" s="5"/>
      <c r="X35" s="5"/>
      <c r="Y35" s="5"/>
    </row>
    <row r="36" spans="1:35" s="3" customFormat="1" ht="12" x14ac:dyDescent="0.3">
      <c r="C36" s="3" t="s">
        <v>7</v>
      </c>
      <c r="D36" s="59">
        <v>0.24</v>
      </c>
      <c r="E36" s="20"/>
      <c r="F36" s="20">
        <f>F24*$D36</f>
        <v>0</v>
      </c>
      <c r="G36" s="20">
        <f t="shared" si="11"/>
        <v>0</v>
      </c>
      <c r="H36" s="20">
        <f t="shared" si="11"/>
        <v>4.6182394028960321</v>
      </c>
      <c r="I36" s="20">
        <f t="shared" si="11"/>
        <v>4.3210491368511441</v>
      </c>
      <c r="J36" s="20">
        <f t="shared" si="11"/>
        <v>3.9316889440571252</v>
      </c>
      <c r="K36" s="20">
        <f t="shared" si="11"/>
        <v>3.4541831588186294</v>
      </c>
      <c r="L36" s="20">
        <f t="shared" si="11"/>
        <v>2.9475253800109806</v>
      </c>
      <c r="M36" s="20">
        <f t="shared" si="11"/>
        <v>2.4218180895446464</v>
      </c>
      <c r="N36" s="20">
        <f t="shared" si="11"/>
        <v>0.78663070453945338</v>
      </c>
      <c r="O36" s="20">
        <f t="shared" si="11"/>
        <v>0.60284200807119992</v>
      </c>
      <c r="P36" s="20">
        <f t="shared" si="11"/>
        <v>0.45338602431768293</v>
      </c>
      <c r="Q36" s="20">
        <f t="shared" si="11"/>
        <v>0.34926858971670904</v>
      </c>
      <c r="R36" s="20">
        <f t="shared" si="11"/>
        <v>0.29229079276706149</v>
      </c>
      <c r="S36" s="20">
        <f t="shared" si="11"/>
        <v>0.2486892643461327</v>
      </c>
      <c r="T36" s="20">
        <f t="shared" si="11"/>
        <v>0.21280814395994171</v>
      </c>
      <c r="U36" s="20">
        <f t="shared" si="11"/>
        <v>0.17830511277073741</v>
      </c>
      <c r="V36" s="20">
        <f t="shared" si="11"/>
        <v>0.1469289998818438</v>
      </c>
      <c r="W36" s="5"/>
      <c r="X36" s="5"/>
      <c r="Y36" s="5"/>
    </row>
    <row r="37" spans="1:35" s="3" customFormat="1" ht="12" x14ac:dyDescent="0.3">
      <c r="C37" s="3" t="s">
        <v>8</v>
      </c>
      <c r="D37" s="59">
        <v>0.3</v>
      </c>
      <c r="E37" s="20"/>
      <c r="F37" s="20">
        <f>F25*$D37</f>
        <v>0</v>
      </c>
      <c r="G37" s="20">
        <f t="shared" si="11"/>
        <v>0</v>
      </c>
      <c r="H37" s="20">
        <f t="shared" si="11"/>
        <v>1.7452648906293142</v>
      </c>
      <c r="I37" s="20">
        <f t="shared" si="11"/>
        <v>1.6329546156704902</v>
      </c>
      <c r="J37" s="20">
        <f t="shared" si="11"/>
        <v>1.4858126823471693</v>
      </c>
      <c r="K37" s="20">
        <f t="shared" si="11"/>
        <v>1.3053599146698309</v>
      </c>
      <c r="L37" s="20">
        <f t="shared" si="11"/>
        <v>1.113890405236708</v>
      </c>
      <c r="M37" s="20">
        <f t="shared" si="11"/>
        <v>0.91522195244419779</v>
      </c>
      <c r="N37" s="20">
        <f t="shared" si="11"/>
        <v>0.29727323136665396</v>
      </c>
      <c r="O37" s="20">
        <f t="shared" si="11"/>
        <v>0.22781820072458137</v>
      </c>
      <c r="P37" s="20">
        <f t="shared" si="11"/>
        <v>0.17133774174796157</v>
      </c>
      <c r="Q37" s="20">
        <f t="shared" si="11"/>
        <v>0.13199103681154703</v>
      </c>
      <c r="R37" s="20">
        <f t="shared" si="11"/>
        <v>0.11045872982476161</v>
      </c>
      <c r="S37" s="20">
        <f t="shared" si="11"/>
        <v>9.398140803778271E-2</v>
      </c>
      <c r="T37" s="20">
        <f t="shared" si="11"/>
        <v>8.0421682310443082E-2</v>
      </c>
      <c r="U37" s="20">
        <f t="shared" si="11"/>
        <v>6.7382746105220534E-2</v>
      </c>
      <c r="V37" s="20">
        <f t="shared" si="11"/>
        <v>5.5525494141394453E-2</v>
      </c>
      <c r="W37" s="5"/>
      <c r="X37" s="5"/>
      <c r="Y37" s="5"/>
    </row>
    <row r="38" spans="1:35" s="3" customFormat="1" ht="12" x14ac:dyDescent="0.3">
      <c r="C38" s="3" t="s">
        <v>9</v>
      </c>
      <c r="D38" s="59">
        <v>0.3</v>
      </c>
      <c r="E38" s="20"/>
      <c r="F38" s="20">
        <f>F26*$D38</f>
        <v>0</v>
      </c>
      <c r="G38" s="20">
        <f t="shared" si="11"/>
        <v>0</v>
      </c>
      <c r="H38" s="20">
        <f t="shared" si="11"/>
        <v>0.80550687259814513</v>
      </c>
      <c r="I38" s="20">
        <f t="shared" si="11"/>
        <v>0.75367136107868782</v>
      </c>
      <c r="J38" s="20">
        <f t="shared" si="11"/>
        <v>0.68575969954484739</v>
      </c>
      <c r="K38" s="20">
        <f t="shared" si="11"/>
        <v>0.60247380677069107</v>
      </c>
      <c r="L38" s="20">
        <f t="shared" si="11"/>
        <v>0.51410326395540362</v>
      </c>
      <c r="M38" s="20">
        <f t="shared" si="11"/>
        <v>0.42241013189732202</v>
      </c>
      <c r="N38" s="20">
        <f t="shared" si="11"/>
        <v>0.13720302986153257</v>
      </c>
      <c r="O38" s="20">
        <f t="shared" si="11"/>
        <v>0.1051468618728837</v>
      </c>
      <c r="P38" s="20">
        <f t="shared" si="11"/>
        <v>7.9078957729828425E-2</v>
      </c>
      <c r="Q38" s="20">
        <f t="shared" si="11"/>
        <v>6.0918940066867849E-2</v>
      </c>
      <c r="R38" s="20">
        <f t="shared" si="11"/>
        <v>5.0980952226813057E-2</v>
      </c>
      <c r="S38" s="20">
        <f t="shared" si="11"/>
        <v>4.337603447897663E-2</v>
      </c>
      <c r="T38" s="20">
        <f t="shared" si="11"/>
        <v>3.7117699527896807E-2</v>
      </c>
      <c r="U38" s="20">
        <f t="shared" si="11"/>
        <v>3.1099728971640248E-2</v>
      </c>
      <c r="V38" s="20">
        <f t="shared" si="11"/>
        <v>2.5627151142182055E-2</v>
      </c>
      <c r="W38" s="5"/>
      <c r="X38" s="5"/>
      <c r="Y38" s="5"/>
    </row>
    <row r="39" spans="1:35" s="3" customFormat="1" ht="12" x14ac:dyDescent="0.3">
      <c r="C39" s="3" t="s">
        <v>11</v>
      </c>
      <c r="D39" s="7"/>
      <c r="E39" s="19"/>
      <c r="F39" s="19"/>
      <c r="G39" s="19"/>
      <c r="H39" s="19"/>
      <c r="I39" s="19"/>
      <c r="J39" s="19"/>
      <c r="K39" s="19"/>
      <c r="L39" s="19"/>
      <c r="M39" s="19"/>
      <c r="N39" s="19"/>
      <c r="O39" s="19"/>
      <c r="P39" s="19"/>
      <c r="Q39" s="19"/>
      <c r="R39" s="19"/>
      <c r="S39" s="19"/>
      <c r="T39" s="19"/>
      <c r="U39" s="19"/>
      <c r="V39" s="19"/>
      <c r="W39" s="5"/>
      <c r="X39" s="5"/>
      <c r="Y39" s="5"/>
    </row>
    <row r="40" spans="1:35" s="3" customFormat="1" ht="12" x14ac:dyDescent="0.3">
      <c r="C40" s="3" t="s">
        <v>6</v>
      </c>
      <c r="D40" s="36">
        <v>0.7</v>
      </c>
      <c r="E40" s="20"/>
      <c r="F40" s="20">
        <f>F23*$D40</f>
        <v>0</v>
      </c>
      <c r="G40" s="20">
        <f>G23*$D40</f>
        <v>0</v>
      </c>
      <c r="H40" s="20">
        <f t="shared" ref="H40:V40" si="12">H23*$D40</f>
        <v>11.903601561728143</v>
      </c>
      <c r="I40" s="20">
        <f t="shared" si="12"/>
        <v>11.137587891496164</v>
      </c>
      <c r="J40" s="20">
        <f t="shared" si="12"/>
        <v>10.134004448829412</v>
      </c>
      <c r="K40" s="20">
        <f t="shared" si="12"/>
        <v>8.9032240333891028</v>
      </c>
      <c r="L40" s="20">
        <f t="shared" si="12"/>
        <v>7.5973037895631874</v>
      </c>
      <c r="M40" s="20">
        <f t="shared" si="12"/>
        <v>6.2422830602604256</v>
      </c>
      <c r="N40" s="20">
        <f t="shared" si="12"/>
        <v>2.027555885731537</v>
      </c>
      <c r="O40" s="20">
        <f t="shared" si="12"/>
        <v>1.5538369587881702</v>
      </c>
      <c r="P40" s="20">
        <f t="shared" si="12"/>
        <v>1.1686112642296866</v>
      </c>
      <c r="Q40" s="20">
        <f t="shared" si="12"/>
        <v>0.90024655876593607</v>
      </c>
      <c r="R40" s="20">
        <f t="shared" si="12"/>
        <v>0.75338518290734846</v>
      </c>
      <c r="S40" s="20">
        <f t="shared" si="12"/>
        <v>0.64100139841154358</v>
      </c>
      <c r="T40" s="20">
        <f t="shared" si="12"/>
        <v>0.54851711524558622</v>
      </c>
      <c r="U40" s="20">
        <f t="shared" si="12"/>
        <v>0.459584883692017</v>
      </c>
      <c r="V40" s="20">
        <f t="shared" si="12"/>
        <v>0.37871234465669035</v>
      </c>
      <c r="W40" s="5"/>
      <c r="X40" s="5"/>
      <c r="Y40" s="5"/>
    </row>
    <row r="41" spans="1:35" s="3" customFormat="1" ht="12" x14ac:dyDescent="0.3">
      <c r="C41" s="3" t="s">
        <v>7</v>
      </c>
      <c r="D41" s="60">
        <v>0.56000000000000005</v>
      </c>
      <c r="E41" s="20"/>
      <c r="F41" s="20">
        <f>F24*$D41</f>
        <v>0</v>
      </c>
      <c r="G41" s="20">
        <f t="shared" ref="G41:V43" si="13">G24*$D41</f>
        <v>0</v>
      </c>
      <c r="H41" s="20">
        <f t="shared" si="13"/>
        <v>10.775891940090743</v>
      </c>
      <c r="I41" s="20">
        <f t="shared" si="13"/>
        <v>10.082447985986004</v>
      </c>
      <c r="J41" s="20">
        <f t="shared" si="13"/>
        <v>9.1739408694666267</v>
      </c>
      <c r="K41" s="20">
        <f t="shared" si="13"/>
        <v>8.0597607039101362</v>
      </c>
      <c r="L41" s="20">
        <f t="shared" si="13"/>
        <v>6.8775592200256224</v>
      </c>
      <c r="M41" s="20">
        <f t="shared" si="13"/>
        <v>5.6509088756041752</v>
      </c>
      <c r="N41" s="20">
        <f t="shared" si="13"/>
        <v>1.8354716439253915</v>
      </c>
      <c r="O41" s="20">
        <f t="shared" si="13"/>
        <v>1.4066313521661333</v>
      </c>
      <c r="P41" s="20">
        <f t="shared" si="13"/>
        <v>1.057900723407927</v>
      </c>
      <c r="Q41" s="20">
        <f t="shared" si="13"/>
        <v>0.81496004267232114</v>
      </c>
      <c r="R41" s="20">
        <f t="shared" si="13"/>
        <v>0.68201184978981022</v>
      </c>
      <c r="S41" s="20">
        <f t="shared" si="13"/>
        <v>0.5802749501409763</v>
      </c>
      <c r="T41" s="20">
        <f t="shared" si="13"/>
        <v>0.4965523359065307</v>
      </c>
      <c r="U41" s="20">
        <f t="shared" si="13"/>
        <v>0.41604526313172069</v>
      </c>
      <c r="V41" s="20">
        <f t="shared" si="13"/>
        <v>0.34283433305763555</v>
      </c>
      <c r="W41" s="5"/>
      <c r="X41" s="5"/>
      <c r="Y41" s="5"/>
    </row>
    <row r="42" spans="1:35" s="3" customFormat="1" ht="12" x14ac:dyDescent="0.3">
      <c r="C42" s="3" t="s">
        <v>8</v>
      </c>
      <c r="D42" s="60">
        <v>0.7</v>
      </c>
      <c r="E42" s="20"/>
      <c r="F42" s="20">
        <f>F25*$D42</f>
        <v>0</v>
      </c>
      <c r="G42" s="20">
        <f t="shared" si="13"/>
        <v>0</v>
      </c>
      <c r="H42" s="20">
        <f t="shared" si="13"/>
        <v>4.072284744801733</v>
      </c>
      <c r="I42" s="20">
        <f t="shared" si="13"/>
        <v>3.8102274365644773</v>
      </c>
      <c r="J42" s="20">
        <f t="shared" si="13"/>
        <v>3.466896258810062</v>
      </c>
      <c r="K42" s="20">
        <f t="shared" si="13"/>
        <v>3.0458398008962724</v>
      </c>
      <c r="L42" s="20">
        <f t="shared" si="13"/>
        <v>2.5990776122189851</v>
      </c>
      <c r="M42" s="20">
        <f t="shared" si="13"/>
        <v>2.1355178890364614</v>
      </c>
      <c r="N42" s="20">
        <f t="shared" si="13"/>
        <v>0.6936375398555259</v>
      </c>
      <c r="O42" s="20">
        <f t="shared" si="13"/>
        <v>0.53157580169068985</v>
      </c>
      <c r="P42" s="20">
        <f t="shared" si="13"/>
        <v>0.39978806407857698</v>
      </c>
      <c r="Q42" s="20">
        <f t="shared" si="13"/>
        <v>0.30797908589360973</v>
      </c>
      <c r="R42" s="20">
        <f t="shared" si="13"/>
        <v>0.25773703625777711</v>
      </c>
      <c r="S42" s="20">
        <f t="shared" si="13"/>
        <v>0.21928995208815963</v>
      </c>
      <c r="T42" s="20">
        <f t="shared" si="13"/>
        <v>0.18765059205770052</v>
      </c>
      <c r="U42" s="20">
        <f t="shared" si="13"/>
        <v>0.15722640757884793</v>
      </c>
      <c r="V42" s="20">
        <f t="shared" si="13"/>
        <v>0.1295594863299204</v>
      </c>
      <c r="W42" s="5"/>
      <c r="X42" s="5"/>
      <c r="Y42" s="5"/>
    </row>
    <row r="43" spans="1:35" s="3" customFormat="1" ht="12" x14ac:dyDescent="0.3">
      <c r="C43" s="3" t="s">
        <v>9</v>
      </c>
      <c r="D43" s="60">
        <v>0.7</v>
      </c>
      <c r="E43" s="20"/>
      <c r="F43" s="20">
        <f>F26*$D43</f>
        <v>0</v>
      </c>
      <c r="G43" s="20">
        <f t="shared" si="13"/>
        <v>0</v>
      </c>
      <c r="H43" s="20">
        <f t="shared" si="13"/>
        <v>1.8795160360623384</v>
      </c>
      <c r="I43" s="20">
        <f t="shared" si="13"/>
        <v>1.7585665091836047</v>
      </c>
      <c r="J43" s="20">
        <f t="shared" si="13"/>
        <v>1.6001059656046439</v>
      </c>
      <c r="K43" s="20">
        <f t="shared" si="13"/>
        <v>1.4057722157982793</v>
      </c>
      <c r="L43" s="20">
        <f t="shared" si="13"/>
        <v>1.1995742825626083</v>
      </c>
      <c r="M43" s="20">
        <f t="shared" si="13"/>
        <v>0.98562364109375133</v>
      </c>
      <c r="N43" s="20">
        <f t="shared" si="13"/>
        <v>0.32014040301024266</v>
      </c>
      <c r="O43" s="20">
        <f t="shared" si="13"/>
        <v>0.24534267770339532</v>
      </c>
      <c r="P43" s="20">
        <f t="shared" si="13"/>
        <v>0.18451756803626632</v>
      </c>
      <c r="Q43" s="20">
        <f t="shared" si="13"/>
        <v>0.14214419348935831</v>
      </c>
      <c r="R43" s="20">
        <f t="shared" si="13"/>
        <v>0.11895555519589712</v>
      </c>
      <c r="S43" s="20">
        <f t="shared" si="13"/>
        <v>0.10121074711761213</v>
      </c>
      <c r="T43" s="20">
        <f t="shared" si="13"/>
        <v>8.6607965565092551E-2</v>
      </c>
      <c r="U43" s="20">
        <f t="shared" si="13"/>
        <v>7.2566034267160573E-2</v>
      </c>
      <c r="V43" s="20">
        <f t="shared" si="13"/>
        <v>5.9796685998424789E-2</v>
      </c>
      <c r="W43" s="5"/>
      <c r="X43" s="5"/>
      <c r="Y43" s="5"/>
    </row>
    <row r="44" spans="1:35" s="3" customFormat="1" ht="12" x14ac:dyDescent="0.3">
      <c r="D44" s="7"/>
      <c r="E44" s="20"/>
      <c r="F44" s="19">
        <f t="shared" ref="F44:V44" si="14">SUM(F30:F43)-F18</f>
        <v>0</v>
      </c>
      <c r="G44" s="19">
        <f t="shared" si="14"/>
        <v>0</v>
      </c>
      <c r="H44" s="19">
        <f t="shared" si="14"/>
        <v>0</v>
      </c>
      <c r="I44" s="19">
        <f t="shared" si="14"/>
        <v>0</v>
      </c>
      <c r="J44" s="19">
        <f t="shared" si="14"/>
        <v>0</v>
      </c>
      <c r="K44" s="19">
        <f t="shared" si="14"/>
        <v>0</v>
      </c>
      <c r="L44" s="19">
        <f t="shared" si="14"/>
        <v>0</v>
      </c>
      <c r="M44" s="19">
        <f t="shared" si="14"/>
        <v>0</v>
      </c>
      <c r="N44" s="19">
        <f t="shared" si="14"/>
        <v>0</v>
      </c>
      <c r="O44" s="19">
        <f t="shared" si="14"/>
        <v>0</v>
      </c>
      <c r="P44" s="19">
        <f t="shared" si="14"/>
        <v>0</v>
      </c>
      <c r="Q44" s="19">
        <f t="shared" si="14"/>
        <v>0</v>
      </c>
      <c r="R44" s="19">
        <f t="shared" si="14"/>
        <v>0</v>
      </c>
      <c r="S44" s="19">
        <f t="shared" si="14"/>
        <v>0</v>
      </c>
      <c r="T44" s="19">
        <f t="shared" si="14"/>
        <v>0</v>
      </c>
      <c r="U44" s="19">
        <f t="shared" si="14"/>
        <v>0</v>
      </c>
      <c r="V44" s="19">
        <f t="shared" si="14"/>
        <v>0</v>
      </c>
    </row>
    <row r="45" spans="1:35" s="17" customFormat="1" ht="12" x14ac:dyDescent="0.3">
      <c r="F45" s="19"/>
      <c r="G45" s="19"/>
      <c r="H45" s="19"/>
      <c r="I45" s="19"/>
      <c r="J45" s="19"/>
      <c r="K45" s="19"/>
      <c r="L45" s="19"/>
      <c r="M45" s="19"/>
      <c r="N45" s="19"/>
      <c r="O45" s="19"/>
      <c r="P45" s="19"/>
      <c r="Q45" s="19"/>
      <c r="R45" s="19"/>
      <c r="S45" s="19"/>
      <c r="T45" s="19"/>
      <c r="U45" s="19"/>
      <c r="V45" s="19"/>
    </row>
    <row r="46" spans="1:35" s="3" customFormat="1" ht="12" x14ac:dyDescent="0.3">
      <c r="A46" s="17"/>
      <c r="C46" s="11" t="s">
        <v>105</v>
      </c>
      <c r="D46" s="12"/>
      <c r="E46" s="17"/>
      <c r="F46" s="19"/>
      <c r="G46" s="19"/>
      <c r="H46" s="19"/>
      <c r="I46" s="19"/>
      <c r="J46" s="19"/>
      <c r="K46" s="19"/>
      <c r="L46" s="19"/>
      <c r="M46" s="19"/>
      <c r="N46" s="19"/>
      <c r="O46" s="19"/>
      <c r="P46" s="19"/>
      <c r="Q46" s="19"/>
      <c r="R46" s="19"/>
      <c r="S46" s="19"/>
      <c r="T46" s="19"/>
      <c r="U46" s="19"/>
      <c r="V46" s="19"/>
      <c r="W46" s="17"/>
      <c r="X46" s="17"/>
      <c r="Y46" s="17"/>
      <c r="Z46" s="17"/>
      <c r="AA46" s="17"/>
      <c r="AB46" s="17"/>
      <c r="AC46" s="17"/>
      <c r="AD46" s="17"/>
      <c r="AE46" s="17"/>
      <c r="AF46" s="17"/>
      <c r="AG46" s="17"/>
      <c r="AH46" s="17"/>
      <c r="AI46" s="17"/>
    </row>
    <row r="47" spans="1:35" s="3" customFormat="1" ht="12" x14ac:dyDescent="0.3">
      <c r="A47" s="17"/>
      <c r="C47" s="3" t="s">
        <v>54</v>
      </c>
      <c r="D47" s="37">
        <v>0.5</v>
      </c>
      <c r="E47" s="17"/>
      <c r="F47" s="19"/>
      <c r="G47" s="19"/>
      <c r="H47" s="19"/>
      <c r="I47" s="19"/>
      <c r="J47" s="19"/>
      <c r="K47" s="19"/>
      <c r="L47" s="19"/>
      <c r="M47" s="19"/>
      <c r="N47" s="19"/>
      <c r="O47" s="19"/>
      <c r="P47" s="19"/>
      <c r="Q47" s="19"/>
      <c r="R47" s="19"/>
      <c r="S47" s="19"/>
      <c r="T47" s="19"/>
      <c r="U47" s="19"/>
      <c r="V47" s="19"/>
      <c r="W47" s="17"/>
      <c r="X47" s="17"/>
      <c r="Y47" s="17"/>
      <c r="Z47" s="17"/>
      <c r="AA47" s="17"/>
      <c r="AB47" s="17"/>
      <c r="AC47" s="17"/>
      <c r="AD47" s="17"/>
      <c r="AE47" s="17"/>
      <c r="AF47" s="17"/>
      <c r="AG47" s="17"/>
      <c r="AH47" s="17"/>
      <c r="AI47" s="17"/>
    </row>
    <row r="48" spans="1:35" s="3" customFormat="1" ht="12" x14ac:dyDescent="0.3">
      <c r="A48" s="17"/>
      <c r="C48" s="3" t="s">
        <v>55</v>
      </c>
      <c r="D48" s="37">
        <v>0.5</v>
      </c>
      <c r="E48" s="17"/>
      <c r="F48" s="19"/>
      <c r="G48" s="19"/>
      <c r="H48" s="19"/>
      <c r="I48" s="19"/>
      <c r="J48" s="19"/>
      <c r="K48" s="19"/>
      <c r="L48" s="19"/>
      <c r="M48" s="19"/>
      <c r="N48" s="19"/>
      <c r="O48" s="19"/>
      <c r="P48" s="19"/>
      <c r="Q48" s="19"/>
      <c r="R48" s="19"/>
      <c r="S48" s="19"/>
      <c r="T48" s="19"/>
      <c r="U48" s="19"/>
      <c r="V48" s="19"/>
      <c r="W48" s="17"/>
      <c r="X48" s="17"/>
      <c r="Y48" s="17"/>
      <c r="Z48" s="17"/>
      <c r="AA48" s="17"/>
      <c r="AB48" s="17"/>
      <c r="AC48" s="17"/>
      <c r="AD48" s="17"/>
      <c r="AE48" s="17"/>
      <c r="AF48" s="17"/>
      <c r="AG48" s="17"/>
      <c r="AH48" s="17"/>
      <c r="AI48" s="17"/>
    </row>
    <row r="49" spans="1:37" s="3" customFormat="1" ht="12" x14ac:dyDescent="0.3">
      <c r="A49" s="17"/>
      <c r="C49" s="3" t="s">
        <v>15</v>
      </c>
      <c r="D49" s="8" t="s">
        <v>17</v>
      </c>
      <c r="E49" s="17"/>
      <c r="F49" s="20">
        <f t="shared" ref="F49:V49" si="15">SUM(F35:F38)/$D$76*$D$47</f>
        <v>0</v>
      </c>
      <c r="G49" s="20">
        <f t="shared" si="15"/>
        <v>0</v>
      </c>
      <c r="H49" s="20">
        <f>SUM(H35:H38)/$D$76*$D$47</f>
        <v>4.0901848975261368</v>
      </c>
      <c r="I49" s="20">
        <f t="shared" si="15"/>
        <v>3.8269756890328925</v>
      </c>
      <c r="J49" s="20">
        <f t="shared" si="15"/>
        <v>3.4821353632443923</v>
      </c>
      <c r="K49" s="20">
        <f t="shared" si="15"/>
        <v>3.0592281077133983</v>
      </c>
      <c r="L49" s="20">
        <f t="shared" si="15"/>
        <v>2.6105021291957722</v>
      </c>
      <c r="M49" s="20">
        <f t="shared" si="15"/>
        <v>2.1449047808564021</v>
      </c>
      <c r="N49" s="20">
        <f t="shared" si="15"/>
        <v>0.69668649607467092</v>
      </c>
      <c r="O49" s="20">
        <f t="shared" si="15"/>
        <v>0.53391239862119833</v>
      </c>
      <c r="P49" s="20">
        <f t="shared" si="15"/>
        <v>0.40154537425035092</v>
      </c>
      <c r="Q49" s="20">
        <f t="shared" si="15"/>
        <v>0.30933284011731788</v>
      </c>
      <c r="R49" s="20">
        <f t="shared" si="15"/>
        <v>0.25886994630726184</v>
      </c>
      <c r="S49" s="20">
        <f t="shared" si="15"/>
        <v>0.22025386396547023</v>
      </c>
      <c r="T49" s="20">
        <f t="shared" si="15"/>
        <v>0.18847542982498713</v>
      </c>
      <c r="U49" s="20">
        <f t="shared" si="15"/>
        <v>0.1579175126671066</v>
      </c>
      <c r="V49" s="20">
        <f t="shared" si="15"/>
        <v>0.13012897857752445</v>
      </c>
      <c r="W49" s="17"/>
      <c r="X49" s="17"/>
      <c r="Y49" s="17"/>
      <c r="Z49" s="17"/>
      <c r="AA49" s="17"/>
      <c r="AB49" s="17"/>
      <c r="AC49" s="17"/>
      <c r="AD49" s="17"/>
      <c r="AE49" s="17"/>
      <c r="AF49" s="17"/>
      <c r="AG49" s="17"/>
      <c r="AH49" s="17"/>
      <c r="AI49" s="17"/>
      <c r="AJ49" s="17"/>
      <c r="AK49" s="17"/>
    </row>
    <row r="50" spans="1:37" s="3" customFormat="1" ht="12" x14ac:dyDescent="0.3">
      <c r="A50" s="17"/>
      <c r="C50" s="3" t="s">
        <v>16</v>
      </c>
      <c r="D50" s="8" t="s">
        <v>17</v>
      </c>
      <c r="E50" s="17"/>
      <c r="F50" s="20">
        <f t="shared" ref="F50:V50" si="16">SUM(F40:F43)/$D$76*$D$48</f>
        <v>0</v>
      </c>
      <c r="G50" s="20">
        <f t="shared" si="16"/>
        <v>0</v>
      </c>
      <c r="H50" s="20">
        <f t="shared" si="16"/>
        <v>9.5437647608943177</v>
      </c>
      <c r="I50" s="20">
        <f t="shared" si="16"/>
        <v>8.92960994107675</v>
      </c>
      <c r="J50" s="20">
        <f t="shared" si="16"/>
        <v>8.1249825142369154</v>
      </c>
      <c r="K50" s="20">
        <f t="shared" si="16"/>
        <v>7.1381989179979293</v>
      </c>
      <c r="L50" s="20">
        <f t="shared" si="16"/>
        <v>6.0911716347901335</v>
      </c>
      <c r="M50" s="20">
        <f t="shared" si="16"/>
        <v>5.0047778219982701</v>
      </c>
      <c r="N50" s="20">
        <f t="shared" si="16"/>
        <v>1.6256018241742325</v>
      </c>
      <c r="O50" s="20">
        <f t="shared" si="16"/>
        <v>1.2457955967827963</v>
      </c>
      <c r="P50" s="20">
        <f t="shared" si="16"/>
        <v>0.93693920658415253</v>
      </c>
      <c r="Q50" s="20">
        <f t="shared" si="16"/>
        <v>0.72177662694040834</v>
      </c>
      <c r="R50" s="20">
        <f t="shared" si="16"/>
        <v>0.60402987471694436</v>
      </c>
      <c r="S50" s="20">
        <f t="shared" si="16"/>
        <v>0.51392568258609728</v>
      </c>
      <c r="T50" s="20">
        <f t="shared" si="16"/>
        <v>0.43977600292496999</v>
      </c>
      <c r="U50" s="20">
        <f t="shared" si="16"/>
        <v>0.36847419622324873</v>
      </c>
      <c r="V50" s="20">
        <f t="shared" si="16"/>
        <v>0.30363428334755704</v>
      </c>
      <c r="W50" s="17"/>
      <c r="X50" s="17"/>
      <c r="Y50" s="17"/>
      <c r="Z50" s="17"/>
      <c r="AA50" s="17"/>
      <c r="AB50" s="17"/>
      <c r="AC50" s="17"/>
      <c r="AD50" s="17"/>
      <c r="AE50" s="17"/>
      <c r="AF50" s="17"/>
      <c r="AG50" s="17"/>
      <c r="AH50" s="17"/>
      <c r="AI50" s="17"/>
      <c r="AJ50" s="17"/>
      <c r="AK50" s="17"/>
    </row>
    <row r="51" spans="1:37" s="3" customFormat="1" ht="12" x14ac:dyDescent="0.3">
      <c r="A51" s="17"/>
      <c r="C51" s="3" t="s">
        <v>56</v>
      </c>
      <c r="D51" s="8" t="s">
        <v>17</v>
      </c>
      <c r="E51" s="17"/>
      <c r="F51" s="20">
        <f>SUM(F49:F50)</f>
        <v>0</v>
      </c>
      <c r="G51" s="20">
        <f t="shared" ref="G51:I51" si="17">SUM(G49:G50)</f>
        <v>0</v>
      </c>
      <c r="H51" s="20">
        <f t="shared" si="17"/>
        <v>13.633949658420455</v>
      </c>
      <c r="I51" s="20">
        <f t="shared" si="17"/>
        <v>12.756585630109642</v>
      </c>
      <c r="J51" s="20">
        <f>SUM(J49:J50)</f>
        <v>11.607117877481308</v>
      </c>
      <c r="K51" s="20">
        <f t="shared" ref="K51:V51" si="18">SUM(K49:K50)</f>
        <v>10.197427025711328</v>
      </c>
      <c r="L51" s="20">
        <f t="shared" si="18"/>
        <v>8.7016737639859052</v>
      </c>
      <c r="M51" s="20">
        <f t="shared" si="18"/>
        <v>7.1496826028546723</v>
      </c>
      <c r="N51" s="20">
        <f t="shared" si="18"/>
        <v>2.3222883202489033</v>
      </c>
      <c r="O51" s="20">
        <f t="shared" si="18"/>
        <v>1.7797079954039945</v>
      </c>
      <c r="P51" s="20">
        <f t="shared" si="18"/>
        <v>1.3384845808345034</v>
      </c>
      <c r="Q51" s="20">
        <f t="shared" si="18"/>
        <v>1.0311094670577261</v>
      </c>
      <c r="R51" s="20">
        <f t="shared" si="18"/>
        <v>0.86289982102420626</v>
      </c>
      <c r="S51" s="20">
        <f t="shared" si="18"/>
        <v>0.73417954655156747</v>
      </c>
      <c r="T51" s="20">
        <f t="shared" si="18"/>
        <v>0.62825143274995709</v>
      </c>
      <c r="U51" s="20">
        <f t="shared" si="18"/>
        <v>0.52639170889035536</v>
      </c>
      <c r="V51" s="20">
        <f t="shared" si="18"/>
        <v>0.43376326192508152</v>
      </c>
      <c r="W51" s="17"/>
      <c r="X51" s="16"/>
      <c r="Y51" s="16"/>
      <c r="Z51" s="16"/>
      <c r="AA51" s="16"/>
      <c r="AB51" s="16"/>
      <c r="AC51" s="16"/>
      <c r="AD51" s="16"/>
      <c r="AE51" s="17"/>
      <c r="AF51" s="17"/>
      <c r="AG51" s="17"/>
      <c r="AH51" s="17"/>
      <c r="AI51" s="17"/>
      <c r="AJ51" s="17"/>
      <c r="AK51" s="17"/>
    </row>
    <row r="52" spans="1:37" s="3" customFormat="1" ht="12" x14ac:dyDescent="0.3">
      <c r="A52" s="17"/>
      <c r="C52" s="3" t="s">
        <v>12</v>
      </c>
      <c r="D52" s="37">
        <v>8</v>
      </c>
      <c r="E52" s="17"/>
      <c r="F52" s="19"/>
      <c r="G52" s="19"/>
      <c r="H52" s="19"/>
      <c r="I52" s="19"/>
      <c r="J52" s="19"/>
      <c r="K52" s="19"/>
      <c r="L52" s="19"/>
      <c r="M52" s="19"/>
      <c r="N52" s="19"/>
      <c r="O52" s="19"/>
      <c r="P52" s="19"/>
      <c r="Q52" s="19"/>
      <c r="R52" s="19"/>
      <c r="S52" s="19"/>
      <c r="T52" s="19"/>
      <c r="U52" s="19"/>
      <c r="V52" s="19"/>
      <c r="W52" s="17"/>
      <c r="X52" s="17"/>
      <c r="Y52" s="17"/>
      <c r="Z52" s="17"/>
      <c r="AA52" s="17"/>
      <c r="AB52" s="17"/>
      <c r="AC52" s="17"/>
      <c r="AD52" s="17"/>
      <c r="AE52" s="17"/>
      <c r="AF52" s="17"/>
      <c r="AG52" s="17"/>
      <c r="AH52" s="17"/>
      <c r="AI52" s="17"/>
      <c r="AJ52" s="17"/>
      <c r="AK52" s="17"/>
    </row>
    <row r="53" spans="1:37" s="3" customFormat="1" ht="12" x14ac:dyDescent="0.3">
      <c r="A53" s="17"/>
      <c r="C53" s="3" t="s">
        <v>13</v>
      </c>
      <c r="D53" s="37">
        <v>220</v>
      </c>
      <c r="E53" s="17"/>
      <c r="F53" s="19"/>
      <c r="G53" s="19"/>
      <c r="H53" s="19"/>
      <c r="I53" s="19"/>
      <c r="J53" s="19"/>
      <c r="K53" s="19"/>
      <c r="L53" s="19"/>
      <c r="M53" s="19"/>
      <c r="N53" s="19"/>
      <c r="O53" s="19"/>
      <c r="P53" s="19"/>
      <c r="Q53" s="19"/>
      <c r="R53" s="19"/>
      <c r="S53" s="19"/>
      <c r="T53" s="19"/>
      <c r="U53" s="19"/>
      <c r="V53" s="19"/>
      <c r="W53" s="17"/>
      <c r="X53" s="17"/>
      <c r="Y53" s="17"/>
      <c r="Z53" s="17"/>
      <c r="AA53" s="17"/>
      <c r="AB53" s="17"/>
      <c r="AC53" s="17"/>
      <c r="AD53" s="17"/>
      <c r="AE53" s="17"/>
      <c r="AF53" s="17"/>
      <c r="AG53" s="17"/>
      <c r="AH53" s="17"/>
      <c r="AI53" s="17"/>
      <c r="AJ53" s="17"/>
      <c r="AK53" s="17"/>
    </row>
    <row r="54" spans="1:37" s="3" customFormat="1" ht="12" x14ac:dyDescent="0.3">
      <c r="A54" s="17"/>
      <c r="C54" s="3" t="s">
        <v>18</v>
      </c>
      <c r="D54" s="8" t="s">
        <v>14</v>
      </c>
      <c r="E54" s="17"/>
      <c r="F54" s="21">
        <f t="shared" ref="F54:V55" si="19">F49/$D$52/$D$53*1000000</f>
        <v>0</v>
      </c>
      <c r="G54" s="21">
        <f t="shared" si="19"/>
        <v>0</v>
      </c>
      <c r="H54" s="21">
        <f t="shared" si="19"/>
        <v>2323.9686917762142</v>
      </c>
      <c r="I54" s="21">
        <f t="shared" si="19"/>
        <v>2174.4180051323251</v>
      </c>
      <c r="J54" s="21">
        <f t="shared" si="19"/>
        <v>1978.4860018434047</v>
      </c>
      <c r="K54" s="21">
        <f t="shared" si="19"/>
        <v>1738.1977884735215</v>
      </c>
      <c r="L54" s="21">
        <f t="shared" si="19"/>
        <v>1483.2398461339615</v>
      </c>
      <c r="M54" s="21">
        <f t="shared" si="19"/>
        <v>1218.6958982138649</v>
      </c>
      <c r="N54" s="21">
        <f t="shared" si="19"/>
        <v>395.84460004242669</v>
      </c>
      <c r="O54" s="21">
        <f t="shared" si="19"/>
        <v>303.35931739840811</v>
      </c>
      <c r="P54" s="21">
        <f t="shared" si="19"/>
        <v>228.15078082406302</v>
      </c>
      <c r="Q54" s="21">
        <f t="shared" si="19"/>
        <v>175.75729552120333</v>
      </c>
      <c r="R54" s="21">
        <f t="shared" si="19"/>
        <v>147.08519676548968</v>
      </c>
      <c r="S54" s="21">
        <f t="shared" si="19"/>
        <v>125.14424088947172</v>
      </c>
      <c r="T54" s="21">
        <f t="shared" si="19"/>
        <v>107.08831240056087</v>
      </c>
      <c r="U54" s="21">
        <f t="shared" si="19"/>
        <v>89.72585946994694</v>
      </c>
      <c r="V54" s="21">
        <f t="shared" si="19"/>
        <v>73.936919646320717</v>
      </c>
      <c r="W54" s="17"/>
      <c r="X54" s="31"/>
      <c r="Y54" s="31"/>
      <c r="Z54" s="31"/>
      <c r="AA54" s="31"/>
      <c r="AB54" s="31"/>
      <c r="AC54" s="31"/>
      <c r="AD54" s="31"/>
      <c r="AE54" s="17"/>
      <c r="AF54" s="17"/>
      <c r="AG54" s="17"/>
      <c r="AH54" s="17"/>
      <c r="AI54" s="17"/>
      <c r="AJ54" s="17"/>
      <c r="AK54" s="17"/>
    </row>
    <row r="55" spans="1:37" s="3" customFormat="1" ht="12" x14ac:dyDescent="0.3">
      <c r="A55" s="17"/>
      <c r="C55" s="3" t="s">
        <v>19</v>
      </c>
      <c r="D55" s="8" t="s">
        <v>14</v>
      </c>
      <c r="E55" s="17"/>
      <c r="F55" s="21">
        <f t="shared" si="19"/>
        <v>0</v>
      </c>
      <c r="G55" s="21">
        <f t="shared" si="19"/>
        <v>0</v>
      </c>
      <c r="H55" s="21">
        <f t="shared" si="19"/>
        <v>5422.593614144499</v>
      </c>
      <c r="I55" s="21">
        <f t="shared" si="19"/>
        <v>5073.6420119754266</v>
      </c>
      <c r="J55" s="21">
        <f t="shared" si="19"/>
        <v>4616.4673376346109</v>
      </c>
      <c r="K55" s="21">
        <f t="shared" si="19"/>
        <v>4055.7948397715504</v>
      </c>
      <c r="L55" s="21">
        <f t="shared" si="19"/>
        <v>3460.8929743125755</v>
      </c>
      <c r="M55" s="21">
        <f t="shared" si="19"/>
        <v>2843.6237624990172</v>
      </c>
      <c r="N55" s="21">
        <f t="shared" si="19"/>
        <v>923.63740009899573</v>
      </c>
      <c r="O55" s="21">
        <f t="shared" si="19"/>
        <v>707.83840726295239</v>
      </c>
      <c r="P55" s="21">
        <f t="shared" si="19"/>
        <v>532.35182192281388</v>
      </c>
      <c r="Q55" s="21">
        <f t="shared" si="19"/>
        <v>410.10035621614111</v>
      </c>
      <c r="R55" s="21">
        <f t="shared" si="19"/>
        <v>343.1987924528093</v>
      </c>
      <c r="S55" s="21">
        <f t="shared" si="19"/>
        <v>292.0032287421007</v>
      </c>
      <c r="T55" s="21">
        <f t="shared" si="19"/>
        <v>249.87272893464203</v>
      </c>
      <c r="U55" s="21">
        <f t="shared" si="19"/>
        <v>209.36033876320951</v>
      </c>
      <c r="V55" s="21">
        <f t="shared" si="19"/>
        <v>172.51947917474831</v>
      </c>
      <c r="W55" s="17"/>
      <c r="X55" s="31"/>
      <c r="Y55" s="31"/>
      <c r="Z55" s="31"/>
      <c r="AA55" s="31"/>
      <c r="AB55" s="31"/>
      <c r="AC55" s="31"/>
      <c r="AD55" s="31"/>
      <c r="AE55" s="17"/>
      <c r="AF55" s="17"/>
      <c r="AG55" s="17"/>
      <c r="AH55" s="17"/>
      <c r="AI55" s="17"/>
      <c r="AJ55" s="17"/>
      <c r="AK55" s="17"/>
    </row>
    <row r="56" spans="1:37" s="3" customFormat="1" ht="12" x14ac:dyDescent="0.3">
      <c r="A56" s="17"/>
      <c r="C56" s="9" t="s">
        <v>57</v>
      </c>
      <c r="D56" s="8" t="s">
        <v>14</v>
      </c>
      <c r="E56" s="17"/>
      <c r="F56" s="22">
        <f t="shared" ref="F56:V56" si="20">SUM(F54:F55)</f>
        <v>0</v>
      </c>
      <c r="G56" s="22">
        <f t="shared" si="20"/>
        <v>0</v>
      </c>
      <c r="H56" s="22">
        <f t="shared" si="20"/>
        <v>7746.5623059207137</v>
      </c>
      <c r="I56" s="22">
        <f t="shared" si="20"/>
        <v>7248.0600171077513</v>
      </c>
      <c r="J56" s="22">
        <f t="shared" si="20"/>
        <v>6594.9533394780156</v>
      </c>
      <c r="K56" s="22">
        <f t="shared" si="20"/>
        <v>5793.9926282450724</v>
      </c>
      <c r="L56" s="22">
        <f t="shared" si="20"/>
        <v>4944.1328204465372</v>
      </c>
      <c r="M56" s="22">
        <f t="shared" si="20"/>
        <v>4062.3196607128821</v>
      </c>
      <c r="N56" s="22">
        <f t="shared" si="20"/>
        <v>1319.4820001414223</v>
      </c>
      <c r="O56" s="22">
        <f t="shared" si="20"/>
        <v>1011.1977246613606</v>
      </c>
      <c r="P56" s="22">
        <f t="shared" si="20"/>
        <v>760.50260274687685</v>
      </c>
      <c r="Q56" s="22">
        <f t="shared" si="20"/>
        <v>585.85765173734444</v>
      </c>
      <c r="R56" s="22">
        <f t="shared" si="20"/>
        <v>490.28398921829898</v>
      </c>
      <c r="S56" s="22">
        <f t="shared" si="20"/>
        <v>417.14746963157245</v>
      </c>
      <c r="T56" s="22">
        <f t="shared" si="20"/>
        <v>356.96104133520288</v>
      </c>
      <c r="U56" s="22">
        <f t="shared" si="20"/>
        <v>299.08619823315644</v>
      </c>
      <c r="V56" s="22">
        <f t="shared" si="20"/>
        <v>246.45639882106903</v>
      </c>
      <c r="W56" s="17"/>
      <c r="X56" s="32"/>
      <c r="Y56" s="32"/>
      <c r="Z56" s="32"/>
      <c r="AA56" s="32"/>
      <c r="AB56" s="32"/>
      <c r="AC56" s="32"/>
      <c r="AD56" s="32"/>
      <c r="AE56" s="17"/>
      <c r="AF56" s="17"/>
      <c r="AG56" s="17"/>
      <c r="AH56" s="17"/>
      <c r="AI56" s="17"/>
      <c r="AJ56" s="17"/>
      <c r="AK56" s="17"/>
    </row>
    <row r="57" spans="1:37" s="3" customFormat="1" ht="12" x14ac:dyDescent="0.3">
      <c r="A57" s="17"/>
      <c r="E57" s="17"/>
      <c r="F57" s="19"/>
      <c r="G57" s="19"/>
      <c r="H57" s="19"/>
      <c r="I57" s="19"/>
      <c r="J57" s="19"/>
      <c r="K57" s="19"/>
      <c r="L57" s="19"/>
      <c r="M57" s="19"/>
      <c r="N57" s="19"/>
      <c r="O57" s="19"/>
      <c r="P57" s="19"/>
      <c r="Q57" s="19"/>
      <c r="R57" s="19"/>
      <c r="S57" s="19"/>
      <c r="T57" s="19"/>
      <c r="U57" s="19"/>
      <c r="V57" s="19"/>
      <c r="W57" s="17"/>
      <c r="X57" s="17"/>
      <c r="Y57" s="17"/>
      <c r="Z57" s="17"/>
      <c r="AA57" s="17"/>
      <c r="AB57" s="17"/>
      <c r="AC57" s="17"/>
      <c r="AD57" s="17"/>
      <c r="AE57" s="17"/>
      <c r="AF57" s="17"/>
      <c r="AG57" s="17"/>
      <c r="AH57" s="17"/>
      <c r="AI57" s="17"/>
      <c r="AJ57" s="17"/>
      <c r="AK57" s="17"/>
    </row>
    <row r="58" spans="1:37" s="3" customFormat="1" ht="12" x14ac:dyDescent="0.3">
      <c r="A58" s="17"/>
      <c r="C58" s="11" t="s">
        <v>58</v>
      </c>
      <c r="D58" s="12"/>
      <c r="E58" s="17"/>
      <c r="F58" s="19"/>
      <c r="G58" s="19"/>
      <c r="H58" s="19"/>
      <c r="I58" s="19"/>
      <c r="J58" s="19"/>
      <c r="K58" s="19"/>
      <c r="L58" s="19"/>
      <c r="M58" s="19"/>
      <c r="N58" s="19"/>
      <c r="O58" s="19"/>
      <c r="P58" s="19"/>
      <c r="Q58" s="19"/>
      <c r="R58" s="19"/>
      <c r="S58" s="19"/>
      <c r="T58" s="19"/>
      <c r="U58" s="19"/>
      <c r="V58" s="19"/>
      <c r="W58" s="17"/>
      <c r="X58" s="17"/>
      <c r="Y58" s="17"/>
      <c r="Z58" s="17"/>
      <c r="AA58" s="17"/>
      <c r="AB58" s="17"/>
      <c r="AC58" s="17"/>
      <c r="AD58" s="17"/>
      <c r="AE58" s="17"/>
      <c r="AF58" s="17"/>
      <c r="AG58" s="17"/>
      <c r="AH58" s="17"/>
      <c r="AI58" s="17"/>
      <c r="AJ58" s="17"/>
      <c r="AK58" s="17"/>
    </row>
    <row r="59" spans="1:37" s="3" customFormat="1" ht="12" x14ac:dyDescent="0.3">
      <c r="A59" s="17"/>
      <c r="C59" s="3" t="s">
        <v>24</v>
      </c>
      <c r="D59" s="35">
        <v>0.2</v>
      </c>
      <c r="E59" s="17"/>
      <c r="F59" s="19"/>
      <c r="G59" s="19"/>
      <c r="H59" s="19"/>
      <c r="I59" s="19"/>
      <c r="J59" s="19"/>
      <c r="K59" s="19"/>
      <c r="L59" s="19"/>
      <c r="M59" s="19"/>
      <c r="N59" s="19"/>
      <c r="O59" s="19"/>
      <c r="P59" s="19"/>
      <c r="Q59" s="19"/>
      <c r="R59" s="19"/>
      <c r="S59" s="19"/>
      <c r="T59" s="19"/>
      <c r="U59" s="19"/>
      <c r="V59" s="19"/>
      <c r="W59" s="17"/>
      <c r="X59" s="17"/>
      <c r="Y59" s="17"/>
      <c r="Z59" s="17"/>
      <c r="AA59" s="17"/>
      <c r="AB59" s="17"/>
      <c r="AC59" s="17"/>
      <c r="AD59" s="17"/>
      <c r="AE59" s="17"/>
      <c r="AF59" s="17"/>
      <c r="AG59" s="17"/>
      <c r="AH59" s="17"/>
      <c r="AI59" s="17"/>
      <c r="AJ59" s="17"/>
      <c r="AK59" s="17"/>
    </row>
    <row r="60" spans="1:37" s="3" customFormat="1" ht="12" x14ac:dyDescent="0.3">
      <c r="A60" s="17"/>
      <c r="C60" s="3" t="s">
        <v>59</v>
      </c>
      <c r="D60" s="37">
        <v>4.3899999999999997</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row>
    <row r="61" spans="1:37" s="3" customFormat="1" ht="12" x14ac:dyDescent="0.3">
      <c r="A61" s="17"/>
      <c r="C61" s="9" t="s">
        <v>60</v>
      </c>
      <c r="D61" s="10" t="s">
        <v>20</v>
      </c>
      <c r="E61" s="23"/>
      <c r="F61" s="22">
        <f t="shared" ref="F61:V61" si="21">$D$60*F16+$D$60*(1+$D$59)*F15</f>
        <v>0</v>
      </c>
      <c r="G61" s="22">
        <f t="shared" si="21"/>
        <v>0</v>
      </c>
      <c r="H61" s="22">
        <f t="shared" si="21"/>
        <v>208.16968436772936</v>
      </c>
      <c r="I61" s="22">
        <f t="shared" si="21"/>
        <v>195.43642137990898</v>
      </c>
      <c r="J61" s="22">
        <f t="shared" si="21"/>
        <v>178.58126582773218</v>
      </c>
      <c r="K61" s="22">
        <f t="shared" si="21"/>
        <v>157.70257536852711</v>
      </c>
      <c r="L61" s="22">
        <f t="shared" si="21"/>
        <v>134.9746702835443</v>
      </c>
      <c r="M61" s="22">
        <f t="shared" si="21"/>
        <v>111.15213929084148</v>
      </c>
      <c r="N61" s="22">
        <f t="shared" si="21"/>
        <v>90.536050529342305</v>
      </c>
      <c r="O61" s="22">
        <f t="shared" si="21"/>
        <v>70.9164148414051</v>
      </c>
      <c r="P61" s="22">
        <f t="shared" si="21"/>
        <v>53.602728342475643</v>
      </c>
      <c r="Q61" s="22">
        <f t="shared" si="21"/>
        <v>39.434585995006131</v>
      </c>
      <c r="R61" s="22">
        <f t="shared" si="21"/>
        <v>31.100961830375077</v>
      </c>
      <c r="S61" s="22">
        <f t="shared" si="21"/>
        <v>24.373879645741017</v>
      </c>
      <c r="T61" s="22">
        <f t="shared" si="21"/>
        <v>19.081913986640672</v>
      </c>
      <c r="U61" s="22">
        <f t="shared" si="21"/>
        <v>14.717831851029727</v>
      </c>
      <c r="V61" s="22">
        <f t="shared" si="21"/>
        <v>11.101147888956707</v>
      </c>
      <c r="W61" s="17"/>
      <c r="X61" s="17"/>
      <c r="Y61" s="17"/>
      <c r="Z61" s="17"/>
      <c r="AA61" s="17"/>
      <c r="AB61" s="17"/>
      <c r="AC61" s="17"/>
      <c r="AD61" s="17"/>
      <c r="AE61" s="17"/>
      <c r="AF61" s="17"/>
      <c r="AG61" s="17"/>
      <c r="AH61" s="17"/>
      <c r="AI61" s="17"/>
      <c r="AJ61" s="17"/>
      <c r="AK61" s="17"/>
    </row>
    <row r="62" spans="1:37" s="3" customFormat="1" ht="12" x14ac:dyDescent="0.3">
      <c r="A62" s="17"/>
      <c r="E62" s="17"/>
      <c r="F62" s="19"/>
      <c r="G62" s="19"/>
      <c r="H62" s="19"/>
      <c r="I62" s="19"/>
      <c r="J62" s="19"/>
      <c r="K62" s="19"/>
      <c r="L62" s="19"/>
      <c r="M62" s="19"/>
      <c r="N62" s="19"/>
      <c r="O62" s="19"/>
      <c r="P62" s="19"/>
      <c r="Q62" s="19"/>
      <c r="R62" s="19"/>
      <c r="S62" s="19"/>
      <c r="T62" s="19"/>
      <c r="U62" s="19"/>
      <c r="V62" s="19"/>
      <c r="W62" s="17"/>
      <c r="X62" s="17"/>
      <c r="Y62" s="17"/>
      <c r="Z62" s="17"/>
      <c r="AA62" s="17"/>
      <c r="AB62" s="17"/>
      <c r="AC62" s="17"/>
      <c r="AD62" s="17"/>
      <c r="AE62" s="17"/>
      <c r="AF62" s="17"/>
      <c r="AG62" s="17"/>
      <c r="AH62" s="17"/>
      <c r="AI62" s="17"/>
      <c r="AJ62" s="17"/>
      <c r="AK62" s="17"/>
    </row>
    <row r="63" spans="1:37" s="3" customFormat="1" ht="12" x14ac:dyDescent="0.3">
      <c r="A63" s="17"/>
      <c r="C63" s="3" t="s">
        <v>141</v>
      </c>
      <c r="D63" s="3" t="s">
        <v>21</v>
      </c>
      <c r="E63" s="17"/>
      <c r="F63" s="38">
        <v>8.1999999999999993</v>
      </c>
      <c r="G63" s="38">
        <v>7.3</v>
      </c>
      <c r="H63" s="38">
        <v>7.6210762331838584</v>
      </c>
      <c r="I63" s="38">
        <v>7.6780669144981433</v>
      </c>
      <c r="J63" s="38">
        <v>7.6177777777777784</v>
      </c>
      <c r="K63" s="38">
        <v>7.4750692520775637</v>
      </c>
      <c r="L63" s="38">
        <v>7.2175675675675688</v>
      </c>
      <c r="M63" s="38">
        <v>7.2277777777777787</v>
      </c>
      <c r="N63" s="38">
        <v>6.8299287410926386</v>
      </c>
      <c r="O63" s="38">
        <v>6.5183411214953288</v>
      </c>
      <c r="P63" s="38">
        <v>6.362068965517242</v>
      </c>
      <c r="Q63" s="38">
        <v>6.2352941176470589</v>
      </c>
      <c r="R63" s="38">
        <f>Q63</f>
        <v>6.2352941176470589</v>
      </c>
      <c r="S63" s="38">
        <f t="shared" ref="S63:V64" si="22">R63</f>
        <v>6.2352941176470589</v>
      </c>
      <c r="T63" s="38">
        <f t="shared" si="22"/>
        <v>6.2352941176470589</v>
      </c>
      <c r="U63" s="38">
        <f t="shared" si="22"/>
        <v>6.2352941176470589</v>
      </c>
      <c r="V63" s="38">
        <f t="shared" si="22"/>
        <v>6.2352941176470589</v>
      </c>
      <c r="W63" s="17"/>
      <c r="X63" s="17"/>
      <c r="Y63" s="17"/>
      <c r="Z63" s="17"/>
      <c r="AA63" s="17"/>
      <c r="AB63" s="17"/>
      <c r="AC63" s="17"/>
      <c r="AD63" s="17"/>
      <c r="AE63" s="17"/>
      <c r="AF63" s="17"/>
      <c r="AG63" s="17"/>
      <c r="AH63" s="17"/>
      <c r="AI63" s="17"/>
      <c r="AJ63" s="17"/>
      <c r="AK63" s="17"/>
    </row>
    <row r="64" spans="1:37" s="3" customFormat="1" ht="12" x14ac:dyDescent="0.3">
      <c r="A64" s="17"/>
      <c r="C64" s="3" t="s">
        <v>142</v>
      </c>
      <c r="D64" s="3" t="s">
        <v>21</v>
      </c>
      <c r="E64" s="17"/>
      <c r="F64" s="24">
        <v>15.8</v>
      </c>
      <c r="G64" s="24">
        <v>13.006073446327687</v>
      </c>
      <c r="H64" s="24">
        <v>11.853363228699552</v>
      </c>
      <c r="I64" s="24">
        <v>10.773420074349442</v>
      </c>
      <c r="J64" s="24">
        <v>10.16</v>
      </c>
      <c r="K64" s="24">
        <v>9.6492382271468138</v>
      </c>
      <c r="L64" s="24">
        <v>9.0957002457002467</v>
      </c>
      <c r="M64" s="24">
        <v>9.0333333333333332</v>
      </c>
      <c r="N64" s="24">
        <v>8.6471496437054647</v>
      </c>
      <c r="O64" s="24">
        <v>8.3043224299065415</v>
      </c>
      <c r="P64" s="24">
        <v>8.1540517241379309</v>
      </c>
      <c r="Q64" s="24">
        <v>8</v>
      </c>
      <c r="R64" s="38">
        <f>Q64</f>
        <v>8</v>
      </c>
      <c r="S64" s="38">
        <f t="shared" si="22"/>
        <v>8</v>
      </c>
      <c r="T64" s="38">
        <f t="shared" si="22"/>
        <v>8</v>
      </c>
      <c r="U64" s="38">
        <f t="shared" si="22"/>
        <v>8</v>
      </c>
      <c r="V64" s="38">
        <f t="shared" si="22"/>
        <v>8</v>
      </c>
      <c r="W64" s="17"/>
      <c r="X64" s="17"/>
      <c r="Y64" s="17"/>
      <c r="Z64" s="17"/>
      <c r="AA64" s="17"/>
      <c r="AB64" s="17"/>
      <c r="AC64" s="17"/>
      <c r="AD64" s="17"/>
      <c r="AE64" s="17"/>
      <c r="AF64" s="17"/>
      <c r="AG64" s="17"/>
      <c r="AH64" s="17"/>
      <c r="AI64" s="17"/>
      <c r="AJ64" s="17"/>
      <c r="AK64" s="17"/>
    </row>
    <row r="65" spans="1:37" s="3" customFormat="1" ht="12" x14ac:dyDescent="0.3">
      <c r="A65" s="17"/>
      <c r="C65" s="3" t="s">
        <v>102</v>
      </c>
      <c r="D65" s="37">
        <v>690</v>
      </c>
      <c r="E65" s="17"/>
      <c r="F65" s="19"/>
      <c r="G65" s="19"/>
      <c r="H65" s="19"/>
      <c r="I65" s="19"/>
      <c r="J65" s="19"/>
      <c r="K65" s="19"/>
      <c r="L65" s="19"/>
      <c r="M65" s="19"/>
      <c r="N65" s="19"/>
      <c r="O65" s="19"/>
      <c r="P65" s="19"/>
      <c r="Q65" s="19"/>
      <c r="R65" s="19"/>
      <c r="S65" s="19"/>
      <c r="T65" s="19"/>
      <c r="U65" s="19"/>
      <c r="V65" s="19"/>
      <c r="W65" s="17"/>
      <c r="X65" s="39"/>
      <c r="Y65" s="39"/>
      <c r="Z65" s="39"/>
      <c r="AA65" s="39"/>
      <c r="AB65" s="39"/>
      <c r="AC65" s="39"/>
      <c r="AD65" s="39"/>
      <c r="AE65" s="39"/>
      <c r="AF65" s="39"/>
      <c r="AG65" s="17"/>
      <c r="AH65" s="17"/>
      <c r="AI65" s="17"/>
      <c r="AJ65" s="17"/>
      <c r="AK65" s="17"/>
    </row>
    <row r="66" spans="1:37" s="3" customFormat="1" ht="12" x14ac:dyDescent="0.3">
      <c r="A66" s="17"/>
      <c r="C66" s="3" t="s">
        <v>103</v>
      </c>
      <c r="D66" s="37">
        <v>1200</v>
      </c>
      <c r="E66" s="17"/>
      <c r="F66" s="19"/>
      <c r="G66" s="19"/>
      <c r="H66" s="19"/>
      <c r="I66" s="19"/>
      <c r="J66" s="19"/>
      <c r="K66" s="19"/>
      <c r="L66" s="19"/>
      <c r="M66" s="19"/>
      <c r="N66" s="19"/>
      <c r="O66" s="19"/>
      <c r="P66" s="19"/>
      <c r="Q66" s="19"/>
      <c r="R66" s="19"/>
      <c r="S66" s="19"/>
      <c r="T66" s="19"/>
      <c r="U66" s="19"/>
      <c r="V66" s="19"/>
      <c r="W66" s="17"/>
      <c r="X66" s="39"/>
      <c r="Y66" s="39"/>
      <c r="Z66" s="39"/>
      <c r="AA66" s="39"/>
      <c r="AB66" s="39"/>
      <c r="AC66" s="39"/>
      <c r="AD66" s="39"/>
      <c r="AE66" s="39"/>
      <c r="AF66" s="39"/>
      <c r="AG66" s="17"/>
      <c r="AH66" s="17"/>
      <c r="AI66" s="17"/>
      <c r="AJ66" s="17"/>
      <c r="AK66" s="17"/>
    </row>
    <row r="67" spans="1:37" s="3" customFormat="1" ht="12" x14ac:dyDescent="0.3">
      <c r="A67" s="17"/>
      <c r="C67" s="9" t="s">
        <v>145</v>
      </c>
      <c r="D67" s="10" t="s">
        <v>20</v>
      </c>
      <c r="E67" s="23"/>
      <c r="F67" s="22">
        <f t="shared" ref="F67:V67" si="23">IFERROR(F64*$D$66/1000*SUM(F30:F33)*(F20/F18)+F63*(1+$D$59)*$D$65/1000*SUM(F30:F33)*(F19/F18),0)</f>
        <v>0</v>
      </c>
      <c r="G67" s="22">
        <f t="shared" si="23"/>
        <v>0</v>
      </c>
      <c r="H67" s="22">
        <f t="shared" si="23"/>
        <v>45.660342369555146</v>
      </c>
      <c r="I67" s="22">
        <f t="shared" si="23"/>
        <v>39.071093660931858</v>
      </c>
      <c r="J67" s="22">
        <f t="shared" si="23"/>
        <v>33.414319970497665</v>
      </c>
      <c r="K67" s="22">
        <f t="shared" si="23"/>
        <v>27.646662518972231</v>
      </c>
      <c r="L67" s="22">
        <f t="shared" si="23"/>
        <v>22.17040856257546</v>
      </c>
      <c r="M67" s="22">
        <f t="shared" si="23"/>
        <v>18.010100564481377</v>
      </c>
      <c r="N67" s="22">
        <f t="shared" si="23"/>
        <v>3.7071158437163754</v>
      </c>
      <c r="O67" s="22">
        <f t="shared" si="23"/>
        <v>2.7113755971729718</v>
      </c>
      <c r="P67" s="22">
        <f t="shared" si="23"/>
        <v>1.9902864767504356</v>
      </c>
      <c r="Q67" s="22">
        <f t="shared" si="23"/>
        <v>1.5026767442282414</v>
      </c>
      <c r="R67" s="22">
        <f t="shared" si="23"/>
        <v>1.2575381519401694</v>
      </c>
      <c r="S67" s="22">
        <f t="shared" si="23"/>
        <v>1.0699489878985968</v>
      </c>
      <c r="T67" s="22">
        <f t="shared" si="23"/>
        <v>0.91557574407236109</v>
      </c>
      <c r="U67" s="22">
        <f t="shared" si="23"/>
        <v>0.76713152635598447</v>
      </c>
      <c r="V67" s="22">
        <f t="shared" si="23"/>
        <v>0.63214041478576799</v>
      </c>
      <c r="W67" s="17"/>
      <c r="X67" s="22"/>
      <c r="Y67" s="22"/>
      <c r="Z67" s="22"/>
      <c r="AA67" s="22"/>
      <c r="AB67" s="22"/>
      <c r="AC67" s="22"/>
      <c r="AD67" s="22"/>
      <c r="AE67" s="17"/>
      <c r="AF67" s="17"/>
      <c r="AG67" s="17"/>
      <c r="AH67" s="17"/>
      <c r="AI67" s="17"/>
      <c r="AJ67" s="17"/>
      <c r="AK67" s="17"/>
    </row>
    <row r="68" spans="1:37" s="3" customFormat="1" ht="12" x14ac:dyDescent="0.3">
      <c r="A68" s="17"/>
      <c r="D68" s="10"/>
      <c r="E68" s="17"/>
      <c r="F68" s="19"/>
      <c r="G68" s="19"/>
      <c r="H68" s="19"/>
      <c r="I68" s="19"/>
      <c r="J68" s="19"/>
      <c r="K68" s="19"/>
      <c r="L68" s="19"/>
      <c r="M68" s="19"/>
      <c r="N68" s="19"/>
      <c r="O68" s="19"/>
      <c r="P68" s="19"/>
      <c r="Q68" s="19"/>
      <c r="R68" s="19"/>
      <c r="S68" s="19"/>
      <c r="T68" s="19"/>
      <c r="U68" s="19"/>
      <c r="V68" s="19"/>
      <c r="W68" s="17"/>
      <c r="X68" s="17"/>
      <c r="Y68" s="17"/>
      <c r="Z68" s="17"/>
      <c r="AA68" s="17"/>
      <c r="AB68" s="17"/>
      <c r="AC68" s="17"/>
      <c r="AD68" s="17"/>
      <c r="AE68" s="17"/>
      <c r="AF68" s="17"/>
      <c r="AG68" s="17"/>
      <c r="AH68" s="17"/>
      <c r="AI68" s="17"/>
      <c r="AJ68" s="17"/>
      <c r="AK68" s="17"/>
    </row>
    <row r="69" spans="1:37" s="3" customFormat="1" ht="12" x14ac:dyDescent="0.3">
      <c r="A69" s="17"/>
      <c r="C69" s="3" t="s">
        <v>25</v>
      </c>
      <c r="D69" s="37">
        <v>10</v>
      </c>
      <c r="E69" s="17"/>
      <c r="F69" s="19"/>
      <c r="G69" s="19"/>
      <c r="H69" s="19"/>
      <c r="I69" s="19"/>
      <c r="J69" s="19"/>
      <c r="K69" s="19"/>
      <c r="L69" s="19"/>
      <c r="M69" s="19"/>
      <c r="N69" s="19"/>
      <c r="O69" s="19"/>
      <c r="P69" s="19"/>
      <c r="Q69" s="19"/>
      <c r="R69" s="19"/>
      <c r="S69" s="19"/>
      <c r="T69" s="19"/>
      <c r="U69" s="19"/>
      <c r="V69" s="19"/>
      <c r="W69" s="17"/>
      <c r="X69" s="17"/>
      <c r="Y69" s="17"/>
      <c r="Z69" s="17"/>
      <c r="AA69" s="17"/>
      <c r="AB69" s="17"/>
      <c r="AC69" s="17"/>
      <c r="AD69" s="17"/>
      <c r="AE69" s="17"/>
      <c r="AF69" s="17"/>
      <c r="AG69" s="17"/>
      <c r="AH69" s="17"/>
      <c r="AI69" s="17"/>
      <c r="AJ69" s="17"/>
      <c r="AK69" s="17"/>
    </row>
    <row r="70" spans="1:37" s="3" customFormat="1" ht="12" x14ac:dyDescent="0.3">
      <c r="A70" s="17"/>
      <c r="C70" s="3" t="s">
        <v>26</v>
      </c>
      <c r="D70" s="37">
        <v>20</v>
      </c>
      <c r="E70" s="17"/>
      <c r="F70" s="19"/>
      <c r="G70" s="19"/>
      <c r="H70" s="19"/>
      <c r="I70" s="19"/>
      <c r="J70" s="19"/>
      <c r="K70" s="19"/>
      <c r="L70" s="19"/>
      <c r="M70" s="19"/>
      <c r="N70" s="19"/>
      <c r="O70" s="19"/>
      <c r="P70" s="19"/>
      <c r="Q70" s="19"/>
      <c r="R70" s="19"/>
      <c r="S70" s="19"/>
      <c r="T70" s="19"/>
      <c r="U70" s="19"/>
      <c r="V70" s="19"/>
      <c r="W70" s="17"/>
      <c r="X70" s="39"/>
      <c r="Y70" s="39"/>
      <c r="Z70" s="39"/>
      <c r="AA70" s="39"/>
      <c r="AB70" s="39"/>
      <c r="AC70" s="39"/>
      <c r="AD70" s="39"/>
      <c r="AE70" s="39"/>
      <c r="AF70" s="39"/>
      <c r="AG70" s="17"/>
      <c r="AH70" s="17"/>
      <c r="AI70" s="17"/>
      <c r="AJ70" s="17"/>
      <c r="AK70" s="17"/>
    </row>
    <row r="71" spans="1:37" s="3" customFormat="1" ht="12" x14ac:dyDescent="0.3">
      <c r="A71" s="17"/>
      <c r="C71" s="3" t="s">
        <v>27</v>
      </c>
      <c r="D71" s="37">
        <v>50</v>
      </c>
      <c r="E71" s="17"/>
      <c r="F71" s="19"/>
      <c r="G71" s="19"/>
      <c r="H71" s="19"/>
      <c r="I71" s="19"/>
      <c r="J71" s="19"/>
      <c r="K71" s="19"/>
      <c r="L71" s="19"/>
      <c r="M71" s="19"/>
      <c r="N71" s="19"/>
      <c r="O71" s="19"/>
      <c r="P71" s="19"/>
      <c r="Q71" s="19"/>
      <c r="R71" s="19"/>
      <c r="S71" s="19"/>
      <c r="T71" s="19"/>
      <c r="U71" s="19"/>
      <c r="V71" s="19"/>
      <c r="W71" s="17"/>
      <c r="X71" s="39"/>
      <c r="Y71" s="39"/>
      <c r="Z71" s="39"/>
      <c r="AA71" s="39"/>
      <c r="AB71" s="39"/>
      <c r="AC71" s="39"/>
      <c r="AD71" s="39"/>
      <c r="AE71" s="39"/>
      <c r="AF71" s="39"/>
      <c r="AG71" s="17"/>
      <c r="AH71" s="17"/>
      <c r="AI71" s="17"/>
      <c r="AJ71" s="17"/>
      <c r="AK71" s="17"/>
    </row>
    <row r="72" spans="1:37" s="3" customFormat="1" ht="12" x14ac:dyDescent="0.3">
      <c r="A72" s="17"/>
      <c r="C72" s="9" t="s">
        <v>143</v>
      </c>
      <c r="D72" s="10" t="s">
        <v>20</v>
      </c>
      <c r="E72" s="17"/>
      <c r="F72" s="22">
        <f t="shared" ref="F72:V72" si="24">IFERROR((F64*$D$66/1000+$D$70)*SUM(F35:F38)*(F20/F18)+(F63*(1+$D$59)*$D$65/1000+$D$69)*SUM(F35:F38)*(F19/F18),0)+F49*$D$71</f>
        <v>0</v>
      </c>
      <c r="G72" s="22">
        <f t="shared" si="24"/>
        <v>0</v>
      </c>
      <c r="H72" s="22">
        <f t="shared" si="24"/>
        <v>558.91488787347873</v>
      </c>
      <c r="I72" s="22">
        <f t="shared" si="24"/>
        <v>509.23758429509894</v>
      </c>
      <c r="J72" s="22">
        <f t="shared" si="24"/>
        <v>454.18196619170379</v>
      </c>
      <c r="K72" s="22">
        <f t="shared" si="24"/>
        <v>391.04093467615962</v>
      </c>
      <c r="L72" s="22">
        <f t="shared" si="24"/>
        <v>327.89124786907445</v>
      </c>
      <c r="M72" s="22">
        <f t="shared" si="24"/>
        <v>267.9692544678839</v>
      </c>
      <c r="N72" s="22">
        <f t="shared" si="24"/>
        <v>67.55458438768332</v>
      </c>
      <c r="O72" s="22">
        <f t="shared" si="24"/>
        <v>51.35786617742643</v>
      </c>
      <c r="P72" s="22">
        <f t="shared" si="24"/>
        <v>38.469403799620743</v>
      </c>
      <c r="Q72" s="22">
        <f t="shared" si="24"/>
        <v>29.537719805517796</v>
      </c>
      <c r="R72" s="22">
        <f t="shared" si="24"/>
        <v>24.71909525413902</v>
      </c>
      <c r="S72" s="22">
        <f t="shared" si="24"/>
        <v>21.031704611211982</v>
      </c>
      <c r="T72" s="22">
        <f t="shared" si="24"/>
        <v>17.997230537448289</v>
      </c>
      <c r="U72" s="22">
        <f t="shared" si="24"/>
        <v>15.079301763680283</v>
      </c>
      <c r="V72" s="22">
        <f t="shared" si="24"/>
        <v>12.425817143577044</v>
      </c>
      <c r="W72" s="17"/>
      <c r="X72" s="22"/>
      <c r="Y72" s="22"/>
      <c r="Z72" s="22"/>
      <c r="AA72" s="22"/>
      <c r="AB72" s="22"/>
      <c r="AC72" s="22"/>
      <c r="AD72" s="22"/>
      <c r="AE72" s="17"/>
      <c r="AF72" s="17"/>
      <c r="AG72" s="17"/>
      <c r="AH72" s="17"/>
      <c r="AI72" s="17"/>
      <c r="AJ72" s="17"/>
      <c r="AK72" s="17"/>
    </row>
    <row r="73" spans="1:37" s="3" customFormat="1" ht="12" x14ac:dyDescent="0.3">
      <c r="A73" s="17"/>
      <c r="E73" s="17"/>
      <c r="F73" s="19"/>
      <c r="G73" s="19"/>
      <c r="H73" s="19"/>
      <c r="I73" s="19"/>
      <c r="J73" s="19"/>
      <c r="K73" s="19"/>
      <c r="L73" s="19"/>
      <c r="M73" s="19"/>
      <c r="N73" s="19"/>
      <c r="O73" s="19"/>
      <c r="P73" s="19"/>
      <c r="Q73" s="19"/>
      <c r="R73" s="19"/>
      <c r="S73" s="19"/>
      <c r="T73" s="19"/>
      <c r="U73" s="19"/>
      <c r="V73" s="19"/>
      <c r="W73" s="17"/>
      <c r="X73" s="17"/>
      <c r="Y73" s="17"/>
      <c r="Z73" s="17"/>
      <c r="AA73" s="17"/>
      <c r="AB73" s="17"/>
      <c r="AC73" s="17"/>
      <c r="AD73" s="17"/>
      <c r="AE73" s="17"/>
      <c r="AF73" s="17"/>
      <c r="AG73" s="17"/>
      <c r="AH73" s="17"/>
      <c r="AI73" s="17"/>
      <c r="AJ73" s="17"/>
      <c r="AK73" s="17"/>
    </row>
    <row r="74" spans="1:37" s="3" customFormat="1" ht="12" x14ac:dyDescent="0.3">
      <c r="A74" s="17"/>
      <c r="C74" s="3" t="s">
        <v>28</v>
      </c>
      <c r="D74" s="37">
        <v>100</v>
      </c>
      <c r="E74" s="17"/>
      <c r="F74" s="19"/>
      <c r="G74" s="19"/>
      <c r="H74" s="19"/>
      <c r="I74" s="19"/>
      <c r="J74" s="19"/>
      <c r="K74" s="19"/>
      <c r="L74" s="19"/>
      <c r="M74" s="19"/>
      <c r="N74" s="19"/>
      <c r="O74" s="19"/>
      <c r="P74" s="19"/>
      <c r="Q74" s="19"/>
      <c r="R74" s="19"/>
      <c r="S74" s="19"/>
      <c r="T74" s="19"/>
      <c r="U74" s="19"/>
      <c r="V74" s="19"/>
      <c r="W74" s="17"/>
      <c r="X74" s="17"/>
      <c r="Y74" s="17"/>
      <c r="Z74" s="17"/>
      <c r="AA74" s="17"/>
      <c r="AB74" s="17"/>
      <c r="AC74" s="17"/>
      <c r="AD74" s="17"/>
      <c r="AE74" s="17"/>
      <c r="AF74" s="17"/>
      <c r="AG74" s="17"/>
      <c r="AH74" s="17"/>
      <c r="AI74" s="17"/>
      <c r="AJ74" s="17"/>
      <c r="AK74" s="17"/>
    </row>
    <row r="75" spans="1:37" s="3" customFormat="1" ht="12" x14ac:dyDescent="0.3">
      <c r="A75" s="17"/>
      <c r="C75" s="3" t="s">
        <v>29</v>
      </c>
      <c r="D75" s="37">
        <v>100</v>
      </c>
      <c r="E75" s="17"/>
      <c r="F75" s="19"/>
      <c r="G75" s="19"/>
      <c r="H75" s="19"/>
      <c r="I75" s="19"/>
      <c r="J75" s="19"/>
      <c r="K75" s="19"/>
      <c r="L75" s="19"/>
      <c r="M75" s="19"/>
      <c r="N75" s="19"/>
      <c r="O75" s="19"/>
      <c r="P75" s="19"/>
      <c r="Q75" s="19"/>
      <c r="R75" s="19"/>
      <c r="S75" s="19"/>
      <c r="T75" s="19"/>
      <c r="U75" s="19"/>
      <c r="V75" s="19"/>
      <c r="W75" s="17"/>
      <c r="X75" s="39"/>
      <c r="Y75" s="39"/>
      <c r="Z75" s="39"/>
      <c r="AA75" s="39"/>
      <c r="AB75" s="39"/>
      <c r="AC75" s="39"/>
      <c r="AD75" s="39"/>
      <c r="AE75" s="39"/>
      <c r="AF75" s="39"/>
      <c r="AG75" s="17"/>
      <c r="AH75" s="17"/>
      <c r="AI75" s="17"/>
      <c r="AJ75" s="17"/>
      <c r="AK75" s="17"/>
    </row>
    <row r="76" spans="1:37" s="3" customFormat="1" ht="12" x14ac:dyDescent="0.3">
      <c r="A76" s="17"/>
      <c r="C76" s="3" t="s">
        <v>400</v>
      </c>
      <c r="D76" s="37">
        <v>1.5</v>
      </c>
      <c r="E76" s="17"/>
      <c r="F76" s="19"/>
      <c r="G76" s="19"/>
      <c r="H76" s="19"/>
      <c r="I76" s="19"/>
      <c r="J76" s="19"/>
      <c r="K76" s="19"/>
      <c r="L76" s="19"/>
      <c r="M76" s="19"/>
      <c r="N76" s="19"/>
      <c r="O76" s="19"/>
      <c r="P76" s="19"/>
      <c r="Q76" s="19"/>
      <c r="R76" s="19"/>
      <c r="S76" s="19"/>
      <c r="T76" s="19"/>
      <c r="U76" s="19"/>
      <c r="V76" s="19"/>
      <c r="W76" s="17"/>
      <c r="X76" s="39"/>
      <c r="Y76" s="39"/>
      <c r="Z76" s="39"/>
      <c r="AA76" s="39"/>
      <c r="AB76" s="39"/>
      <c r="AC76" s="39"/>
      <c r="AD76" s="39"/>
      <c r="AE76" s="39"/>
      <c r="AF76" s="39"/>
      <c r="AG76" s="17"/>
      <c r="AH76" s="17"/>
      <c r="AI76" s="17"/>
      <c r="AJ76" s="17"/>
      <c r="AK76" s="17"/>
    </row>
    <row r="77" spans="1:37" s="3" customFormat="1" ht="12" x14ac:dyDescent="0.3">
      <c r="A77" s="17"/>
      <c r="C77" s="9" t="s">
        <v>144</v>
      </c>
      <c r="D77" s="10" t="s">
        <v>20</v>
      </c>
      <c r="E77" s="17"/>
      <c r="F77" s="22">
        <f t="shared" ref="F77:V77" si="25">IFERROR(($D$74)*SUM(F40:F43)/$D$76*(F19/F18)+($D$75)*SUM(F40:F43)/$D$76*(F20/F18)+F50*$D$71,0)</f>
        <v>0</v>
      </c>
      <c r="G77" s="22">
        <f t="shared" si="25"/>
        <v>0</v>
      </c>
      <c r="H77" s="22">
        <f t="shared" si="25"/>
        <v>2385.9411902235797</v>
      </c>
      <c r="I77" s="22">
        <f t="shared" si="25"/>
        <v>2232.4024852691878</v>
      </c>
      <c r="J77" s="22">
        <f t="shared" si="25"/>
        <v>2031.2456285592293</v>
      </c>
      <c r="K77" s="22">
        <f t="shared" si="25"/>
        <v>1784.5497294994823</v>
      </c>
      <c r="L77" s="22">
        <f t="shared" si="25"/>
        <v>1522.7929086975334</v>
      </c>
      <c r="M77" s="22">
        <f t="shared" si="25"/>
        <v>1251.1944554995675</v>
      </c>
      <c r="N77" s="22">
        <f t="shared" si="25"/>
        <v>406.40045604355811</v>
      </c>
      <c r="O77" s="22">
        <f t="shared" si="25"/>
        <v>311.44889919569903</v>
      </c>
      <c r="P77" s="22">
        <f t="shared" si="25"/>
        <v>234.23480164603814</v>
      </c>
      <c r="Q77" s="22">
        <f t="shared" si="25"/>
        <v>180.44415673510207</v>
      </c>
      <c r="R77" s="22">
        <f t="shared" si="25"/>
        <v>151.0074686792361</v>
      </c>
      <c r="S77" s="22">
        <f t="shared" si="25"/>
        <v>128.4814206465243</v>
      </c>
      <c r="T77" s="22">
        <f t="shared" si="25"/>
        <v>109.94400073124248</v>
      </c>
      <c r="U77" s="22">
        <f t="shared" si="25"/>
        <v>92.118549055812181</v>
      </c>
      <c r="V77" s="22">
        <f t="shared" si="25"/>
        <v>75.908570836889268</v>
      </c>
      <c r="W77" s="17"/>
      <c r="X77" s="22"/>
      <c r="Y77" s="22"/>
      <c r="Z77" s="22"/>
      <c r="AA77" s="22"/>
      <c r="AB77" s="22"/>
      <c r="AC77" s="22"/>
      <c r="AD77" s="22"/>
      <c r="AE77" s="17"/>
      <c r="AF77" s="17"/>
      <c r="AG77" s="17"/>
      <c r="AH77" s="17"/>
      <c r="AI77" s="17"/>
      <c r="AJ77" s="17"/>
      <c r="AK77" s="17"/>
    </row>
    <row r="78" spans="1:37" s="3" customFormat="1" ht="12" x14ac:dyDescent="0.3">
      <c r="A78" s="17"/>
      <c r="E78" s="17"/>
      <c r="F78" s="19"/>
      <c r="G78" s="19"/>
      <c r="H78" s="19"/>
      <c r="I78" s="19"/>
      <c r="J78" s="19"/>
      <c r="K78" s="19"/>
      <c r="L78" s="19"/>
      <c r="M78" s="19"/>
      <c r="N78" s="19"/>
      <c r="O78" s="19"/>
      <c r="P78" s="19"/>
      <c r="Q78" s="19"/>
      <c r="R78" s="19"/>
      <c r="S78" s="19"/>
      <c r="T78" s="19"/>
      <c r="U78" s="19"/>
      <c r="V78" s="19"/>
      <c r="W78" s="17"/>
      <c r="X78" s="17"/>
      <c r="Y78" s="17"/>
      <c r="Z78" s="17"/>
      <c r="AA78" s="17"/>
      <c r="AB78" s="17"/>
      <c r="AC78" s="17"/>
      <c r="AD78" s="17"/>
      <c r="AE78" s="17"/>
      <c r="AF78" s="17"/>
      <c r="AG78" s="17"/>
      <c r="AH78" s="17"/>
      <c r="AI78" s="17"/>
      <c r="AJ78" s="17"/>
      <c r="AK78" s="17"/>
    </row>
    <row r="79" spans="1:37" s="3" customFormat="1" ht="12" x14ac:dyDescent="0.3">
      <c r="A79" s="17"/>
      <c r="C79" s="9" t="s">
        <v>198</v>
      </c>
      <c r="D79" s="10" t="s">
        <v>20</v>
      </c>
      <c r="E79" s="17"/>
      <c r="F79" s="22">
        <f>F77+F72+F67-F61</f>
        <v>0</v>
      </c>
      <c r="G79" s="22">
        <f t="shared" ref="G79:V79" si="26">G77+G72+G67-G61</f>
        <v>0</v>
      </c>
      <c r="H79" s="22">
        <f>H77+H72+H67-H61</f>
        <v>2782.3467360988843</v>
      </c>
      <c r="I79" s="22">
        <f t="shared" si="26"/>
        <v>2585.2747418453096</v>
      </c>
      <c r="J79" s="22">
        <f t="shared" si="26"/>
        <v>2340.2606488936985</v>
      </c>
      <c r="K79" s="22">
        <f t="shared" si="26"/>
        <v>2045.5347513260872</v>
      </c>
      <c r="L79" s="22">
        <f t="shared" si="26"/>
        <v>1737.879894845639</v>
      </c>
      <c r="M79" s="22">
        <f t="shared" si="26"/>
        <v>1426.0216712410913</v>
      </c>
      <c r="N79" s="22">
        <f t="shared" si="26"/>
        <v>387.12610574561552</v>
      </c>
      <c r="O79" s="22">
        <f t="shared" si="26"/>
        <v>294.60172612889335</v>
      </c>
      <c r="P79" s="22">
        <f t="shared" si="26"/>
        <v>221.09176357993368</v>
      </c>
      <c r="Q79" s="22">
        <f t="shared" si="26"/>
        <v>172.04996728984196</v>
      </c>
      <c r="R79" s="22">
        <f t="shared" si="26"/>
        <v>145.88314025494023</v>
      </c>
      <c r="S79" s="22">
        <f t="shared" si="26"/>
        <v>126.20919459989385</v>
      </c>
      <c r="T79" s="22">
        <f t="shared" si="26"/>
        <v>109.77489302612247</v>
      </c>
      <c r="U79" s="22">
        <f t="shared" si="26"/>
        <v>93.247150494818712</v>
      </c>
      <c r="V79" s="22">
        <f t="shared" si="26"/>
        <v>77.865380506295381</v>
      </c>
      <c r="W79" s="17"/>
      <c r="X79" s="22"/>
      <c r="Y79" s="22"/>
      <c r="Z79" s="22"/>
      <c r="AA79" s="22"/>
      <c r="AB79" s="22"/>
      <c r="AC79" s="22"/>
      <c r="AD79" s="22"/>
      <c r="AE79" s="17"/>
      <c r="AF79" s="17"/>
      <c r="AG79" s="17"/>
      <c r="AH79" s="17"/>
      <c r="AI79" s="17"/>
      <c r="AJ79" s="17"/>
      <c r="AK79" s="17"/>
    </row>
    <row r="80" spans="1:37" s="3" customFormat="1" ht="12" x14ac:dyDescent="0.3">
      <c r="A80" s="17"/>
      <c r="E80" s="17"/>
      <c r="F80" s="19"/>
      <c r="G80" s="19"/>
      <c r="H80" s="19"/>
      <c r="I80" s="19"/>
      <c r="J80" s="19"/>
      <c r="K80" s="19"/>
      <c r="L80" s="19"/>
      <c r="M80" s="19"/>
      <c r="N80" s="19"/>
      <c r="O80" s="19"/>
      <c r="P80" s="19"/>
      <c r="Q80" s="19"/>
      <c r="R80" s="19"/>
      <c r="S80" s="19"/>
      <c r="T80" s="19"/>
      <c r="U80" s="19"/>
      <c r="V80" s="19"/>
      <c r="W80" s="17"/>
      <c r="X80" s="17"/>
      <c r="Y80" s="17"/>
      <c r="Z80" s="17"/>
      <c r="AA80" s="17"/>
      <c r="AB80" s="17"/>
      <c r="AC80" s="17"/>
      <c r="AD80" s="17"/>
      <c r="AE80" s="17"/>
      <c r="AF80" s="17"/>
      <c r="AG80" s="17"/>
      <c r="AH80" s="17"/>
      <c r="AI80" s="17"/>
      <c r="AJ80" s="17"/>
      <c r="AK80" s="17"/>
    </row>
    <row r="81" spans="1:37" s="3" customFormat="1" ht="12" x14ac:dyDescent="0.3">
      <c r="A81" s="17"/>
      <c r="C81" s="11" t="s">
        <v>61</v>
      </c>
      <c r="D81" s="11"/>
      <c r="E81" s="17"/>
      <c r="F81" s="19"/>
      <c r="G81" s="19"/>
      <c r="H81" s="19"/>
      <c r="I81" s="19"/>
      <c r="J81" s="19"/>
      <c r="K81" s="19"/>
      <c r="L81" s="19"/>
      <c r="M81" s="19"/>
      <c r="N81" s="19"/>
      <c r="O81" s="19"/>
      <c r="P81" s="19"/>
      <c r="Q81" s="19"/>
      <c r="R81" s="19"/>
      <c r="S81" s="19"/>
      <c r="T81" s="19"/>
      <c r="U81" s="19"/>
      <c r="V81" s="19"/>
      <c r="W81" s="17"/>
      <c r="X81" s="17"/>
      <c r="Y81" s="17"/>
      <c r="Z81" s="17"/>
      <c r="AA81" s="17"/>
      <c r="AB81" s="17"/>
      <c r="AC81" s="17"/>
      <c r="AD81" s="17"/>
      <c r="AE81" s="17"/>
      <c r="AF81" s="17"/>
      <c r="AG81" s="17"/>
      <c r="AH81" s="17"/>
      <c r="AI81" s="17"/>
      <c r="AJ81" s="17"/>
      <c r="AK81" s="17"/>
    </row>
    <row r="82" spans="1:37" s="17" customFormat="1" ht="12" x14ac:dyDescent="0.3">
      <c r="C82" s="23" t="s">
        <v>322</v>
      </c>
      <c r="D82" s="23"/>
      <c r="F82" s="19"/>
      <c r="G82" s="19"/>
      <c r="H82" s="19"/>
      <c r="I82" s="19"/>
      <c r="J82" s="19"/>
      <c r="K82" s="19"/>
      <c r="L82" s="19"/>
      <c r="M82" s="19"/>
      <c r="N82" s="19"/>
      <c r="O82" s="19"/>
      <c r="P82" s="19"/>
      <c r="Q82" s="19"/>
      <c r="R82" s="19"/>
      <c r="S82" s="19"/>
      <c r="T82" s="19"/>
      <c r="U82" s="19"/>
      <c r="V82" s="19"/>
    </row>
    <row r="83" spans="1:37" s="3" customFormat="1" ht="12" x14ac:dyDescent="0.3">
      <c r="A83" s="17"/>
      <c r="C83" s="3" t="s">
        <v>62</v>
      </c>
      <c r="D83" s="8" t="s">
        <v>34</v>
      </c>
      <c r="E83" s="17"/>
      <c r="F83" s="21">
        <f>$D$65</f>
        <v>690</v>
      </c>
      <c r="G83" s="21">
        <f t="shared" ref="G83:V83" si="27">$D$65</f>
        <v>690</v>
      </c>
      <c r="H83" s="21">
        <f t="shared" si="27"/>
        <v>690</v>
      </c>
      <c r="I83" s="21">
        <f t="shared" si="27"/>
        <v>690</v>
      </c>
      <c r="J83" s="21">
        <f t="shared" si="27"/>
        <v>690</v>
      </c>
      <c r="K83" s="21">
        <f t="shared" si="27"/>
        <v>690</v>
      </c>
      <c r="L83" s="21">
        <f t="shared" si="27"/>
        <v>690</v>
      </c>
      <c r="M83" s="21">
        <f t="shared" si="27"/>
        <v>690</v>
      </c>
      <c r="N83" s="21">
        <f t="shared" si="27"/>
        <v>690</v>
      </c>
      <c r="O83" s="21">
        <f t="shared" si="27"/>
        <v>690</v>
      </c>
      <c r="P83" s="21">
        <f t="shared" si="27"/>
        <v>690</v>
      </c>
      <c r="Q83" s="21">
        <f t="shared" si="27"/>
        <v>690</v>
      </c>
      <c r="R83" s="21">
        <f t="shared" si="27"/>
        <v>690</v>
      </c>
      <c r="S83" s="21">
        <f t="shared" si="27"/>
        <v>690</v>
      </c>
      <c r="T83" s="21">
        <f t="shared" si="27"/>
        <v>690</v>
      </c>
      <c r="U83" s="21">
        <f t="shared" si="27"/>
        <v>690</v>
      </c>
      <c r="V83" s="21">
        <f t="shared" si="27"/>
        <v>690</v>
      </c>
      <c r="W83" s="17"/>
      <c r="X83" s="17"/>
      <c r="Y83" s="17"/>
      <c r="Z83" s="17"/>
      <c r="AA83" s="17"/>
      <c r="AB83" s="17"/>
      <c r="AC83" s="17"/>
      <c r="AD83" s="17"/>
      <c r="AE83" s="17"/>
      <c r="AF83" s="17"/>
      <c r="AG83" s="17"/>
      <c r="AH83" s="17"/>
      <c r="AI83" s="17"/>
      <c r="AJ83" s="17"/>
      <c r="AK83" s="17"/>
    </row>
    <row r="84" spans="1:37" s="3" customFormat="1" ht="12" x14ac:dyDescent="0.3">
      <c r="A84" s="17"/>
      <c r="C84" s="3" t="s">
        <v>63</v>
      </c>
      <c r="D84" s="8" t="s">
        <v>34</v>
      </c>
      <c r="E84" s="17"/>
      <c r="F84" s="21">
        <f>$D$66</f>
        <v>1200</v>
      </c>
      <c r="G84" s="21">
        <f t="shared" ref="G84:V84" si="28">$D$66</f>
        <v>1200</v>
      </c>
      <c r="H84" s="21">
        <f t="shared" si="28"/>
        <v>1200</v>
      </c>
      <c r="I84" s="21">
        <f t="shared" si="28"/>
        <v>1200</v>
      </c>
      <c r="J84" s="21">
        <f t="shared" si="28"/>
        <v>1200</v>
      </c>
      <c r="K84" s="21">
        <f t="shared" si="28"/>
        <v>1200</v>
      </c>
      <c r="L84" s="21">
        <f t="shared" si="28"/>
        <v>1200</v>
      </c>
      <c r="M84" s="21">
        <f t="shared" si="28"/>
        <v>1200</v>
      </c>
      <c r="N84" s="21">
        <f t="shared" si="28"/>
        <v>1200</v>
      </c>
      <c r="O84" s="21">
        <f t="shared" si="28"/>
        <v>1200</v>
      </c>
      <c r="P84" s="21">
        <f t="shared" si="28"/>
        <v>1200</v>
      </c>
      <c r="Q84" s="21">
        <f t="shared" si="28"/>
        <v>1200</v>
      </c>
      <c r="R84" s="21">
        <f t="shared" si="28"/>
        <v>1200</v>
      </c>
      <c r="S84" s="21">
        <f t="shared" si="28"/>
        <v>1200</v>
      </c>
      <c r="T84" s="21">
        <f t="shared" si="28"/>
        <v>1200</v>
      </c>
      <c r="U84" s="21">
        <f t="shared" si="28"/>
        <v>1200</v>
      </c>
      <c r="V84" s="21">
        <f t="shared" si="28"/>
        <v>1200</v>
      </c>
      <c r="W84" s="17"/>
      <c r="X84" s="17"/>
      <c r="Y84" s="17"/>
      <c r="Z84" s="17"/>
      <c r="AA84" s="17"/>
      <c r="AB84" s="17"/>
      <c r="AC84" s="17"/>
      <c r="AD84" s="17"/>
      <c r="AE84" s="17"/>
      <c r="AF84" s="17"/>
      <c r="AG84" s="17"/>
      <c r="AH84" s="17"/>
      <c r="AI84" s="17"/>
      <c r="AJ84" s="17"/>
      <c r="AK84" s="17"/>
    </row>
    <row r="85" spans="1:37" s="3" customFormat="1" ht="12" x14ac:dyDescent="0.3">
      <c r="A85" s="17"/>
      <c r="C85" s="3" t="s">
        <v>64</v>
      </c>
      <c r="D85" s="8" t="s">
        <v>35</v>
      </c>
      <c r="E85" s="17"/>
      <c r="F85" s="21">
        <f>65*85%</f>
        <v>55.25</v>
      </c>
      <c r="G85" s="21">
        <f t="shared" ref="G85:V86" si="29">65*85%</f>
        <v>55.25</v>
      </c>
      <c r="H85" s="21">
        <f t="shared" si="29"/>
        <v>55.25</v>
      </c>
      <c r="I85" s="21">
        <f t="shared" si="29"/>
        <v>55.25</v>
      </c>
      <c r="J85" s="21">
        <f t="shared" si="29"/>
        <v>55.25</v>
      </c>
      <c r="K85" s="21">
        <f t="shared" si="29"/>
        <v>55.25</v>
      </c>
      <c r="L85" s="21">
        <f t="shared" si="29"/>
        <v>55.25</v>
      </c>
      <c r="M85" s="21">
        <f t="shared" si="29"/>
        <v>55.25</v>
      </c>
      <c r="N85" s="21">
        <f t="shared" si="29"/>
        <v>55.25</v>
      </c>
      <c r="O85" s="21">
        <f t="shared" si="29"/>
        <v>55.25</v>
      </c>
      <c r="P85" s="21">
        <f t="shared" si="29"/>
        <v>55.25</v>
      </c>
      <c r="Q85" s="21">
        <f t="shared" si="29"/>
        <v>55.25</v>
      </c>
      <c r="R85" s="21">
        <f t="shared" si="29"/>
        <v>55.25</v>
      </c>
      <c r="S85" s="21">
        <f t="shared" si="29"/>
        <v>55.25</v>
      </c>
      <c r="T85" s="21">
        <f t="shared" si="29"/>
        <v>55.25</v>
      </c>
      <c r="U85" s="21">
        <f t="shared" si="29"/>
        <v>55.25</v>
      </c>
      <c r="V85" s="21">
        <f t="shared" si="29"/>
        <v>55.25</v>
      </c>
      <c r="W85" s="17"/>
      <c r="X85" s="17"/>
      <c r="Y85" s="17"/>
      <c r="Z85" s="17"/>
      <c r="AA85" s="17"/>
      <c r="AB85" s="17"/>
      <c r="AC85" s="17"/>
      <c r="AD85" s="17"/>
      <c r="AE85" s="17"/>
      <c r="AF85" s="17"/>
      <c r="AG85" s="17"/>
      <c r="AH85" s="17"/>
      <c r="AI85" s="17"/>
      <c r="AJ85" s="17"/>
      <c r="AK85" s="17"/>
    </row>
    <row r="86" spans="1:37" s="3" customFormat="1" ht="12" x14ac:dyDescent="0.3">
      <c r="A86" s="17"/>
      <c r="C86" s="3" t="s">
        <v>65</v>
      </c>
      <c r="D86" s="8" t="s">
        <v>35</v>
      </c>
      <c r="E86" s="17"/>
      <c r="F86" s="21">
        <f>65*85%</f>
        <v>55.25</v>
      </c>
      <c r="G86" s="21">
        <f t="shared" si="29"/>
        <v>55.25</v>
      </c>
      <c r="H86" s="21">
        <f t="shared" si="29"/>
        <v>55.25</v>
      </c>
      <c r="I86" s="21">
        <f t="shared" si="29"/>
        <v>55.25</v>
      </c>
      <c r="J86" s="21">
        <f t="shared" si="29"/>
        <v>55.25</v>
      </c>
      <c r="K86" s="21">
        <f t="shared" si="29"/>
        <v>55.25</v>
      </c>
      <c r="L86" s="21">
        <f t="shared" si="29"/>
        <v>55.25</v>
      </c>
      <c r="M86" s="21">
        <f t="shared" si="29"/>
        <v>55.25</v>
      </c>
      <c r="N86" s="21">
        <f t="shared" si="29"/>
        <v>55.25</v>
      </c>
      <c r="O86" s="21">
        <f t="shared" si="29"/>
        <v>55.25</v>
      </c>
      <c r="P86" s="21">
        <f t="shared" si="29"/>
        <v>55.25</v>
      </c>
      <c r="Q86" s="21">
        <f t="shared" si="29"/>
        <v>55.25</v>
      </c>
      <c r="R86" s="21">
        <f t="shared" si="29"/>
        <v>55.25</v>
      </c>
      <c r="S86" s="21">
        <f t="shared" si="29"/>
        <v>55.25</v>
      </c>
      <c r="T86" s="21">
        <f t="shared" si="29"/>
        <v>55.25</v>
      </c>
      <c r="U86" s="21">
        <f t="shared" si="29"/>
        <v>55.25</v>
      </c>
      <c r="V86" s="21">
        <f t="shared" si="29"/>
        <v>55.25</v>
      </c>
      <c r="W86" s="17"/>
      <c r="X86" s="17"/>
      <c r="Y86" s="17"/>
      <c r="Z86" s="17"/>
      <c r="AA86" s="17"/>
      <c r="AB86" s="17"/>
      <c r="AC86" s="17"/>
      <c r="AD86" s="17"/>
      <c r="AE86" s="17"/>
      <c r="AF86" s="17"/>
      <c r="AG86" s="17"/>
      <c r="AH86" s="17"/>
      <c r="AI86" s="17"/>
      <c r="AJ86" s="17"/>
      <c r="AK86" s="17"/>
    </row>
    <row r="87" spans="1:37" s="3" customFormat="1" ht="12" x14ac:dyDescent="0.3">
      <c r="A87" s="17"/>
      <c r="C87" s="3" t="s">
        <v>66</v>
      </c>
      <c r="D87" s="8" t="s">
        <v>30</v>
      </c>
      <c r="E87" s="17"/>
      <c r="F87" s="21">
        <f>F83/F85</f>
        <v>12.48868778280543</v>
      </c>
      <c r="G87" s="21">
        <f>G83/G85</f>
        <v>12.48868778280543</v>
      </c>
      <c r="H87" s="21">
        <f t="shared" ref="H87:V88" si="30">H83/H85</f>
        <v>12.48868778280543</v>
      </c>
      <c r="I87" s="21">
        <f t="shared" si="30"/>
        <v>12.48868778280543</v>
      </c>
      <c r="J87" s="21">
        <f t="shared" si="30"/>
        <v>12.48868778280543</v>
      </c>
      <c r="K87" s="21">
        <f t="shared" si="30"/>
        <v>12.48868778280543</v>
      </c>
      <c r="L87" s="21">
        <f t="shared" si="30"/>
        <v>12.48868778280543</v>
      </c>
      <c r="M87" s="21">
        <f t="shared" si="30"/>
        <v>12.48868778280543</v>
      </c>
      <c r="N87" s="21">
        <f t="shared" si="30"/>
        <v>12.48868778280543</v>
      </c>
      <c r="O87" s="21">
        <f t="shared" si="30"/>
        <v>12.48868778280543</v>
      </c>
      <c r="P87" s="21">
        <f t="shared" si="30"/>
        <v>12.48868778280543</v>
      </c>
      <c r="Q87" s="21">
        <f t="shared" si="30"/>
        <v>12.48868778280543</v>
      </c>
      <c r="R87" s="21">
        <f t="shared" si="30"/>
        <v>12.48868778280543</v>
      </c>
      <c r="S87" s="21">
        <f t="shared" si="30"/>
        <v>12.48868778280543</v>
      </c>
      <c r="T87" s="21">
        <f t="shared" si="30"/>
        <v>12.48868778280543</v>
      </c>
      <c r="U87" s="21">
        <f t="shared" si="30"/>
        <v>12.48868778280543</v>
      </c>
      <c r="V87" s="21">
        <f t="shared" si="30"/>
        <v>12.48868778280543</v>
      </c>
      <c r="W87" s="17"/>
      <c r="X87" s="17"/>
      <c r="Y87" s="17"/>
      <c r="Z87" s="17"/>
      <c r="AA87" s="17"/>
      <c r="AB87" s="17"/>
      <c r="AC87" s="17"/>
      <c r="AD87" s="17"/>
      <c r="AE87" s="17"/>
      <c r="AF87" s="17"/>
      <c r="AG87" s="17"/>
      <c r="AH87" s="17"/>
      <c r="AI87" s="17"/>
      <c r="AJ87" s="17"/>
      <c r="AK87" s="17"/>
    </row>
    <row r="88" spans="1:37" s="3" customFormat="1" ht="12" x14ac:dyDescent="0.3">
      <c r="A88" s="17"/>
      <c r="C88" s="3" t="s">
        <v>67</v>
      </c>
      <c r="D88" s="8" t="s">
        <v>30</v>
      </c>
      <c r="E88" s="17"/>
      <c r="F88" s="21">
        <f>F84/F86</f>
        <v>21.719457013574662</v>
      </c>
      <c r="G88" s="21">
        <f t="shared" ref="G88" si="31">G84/G86</f>
        <v>21.719457013574662</v>
      </c>
      <c r="H88" s="21">
        <f t="shared" si="30"/>
        <v>21.719457013574662</v>
      </c>
      <c r="I88" s="21">
        <f t="shared" si="30"/>
        <v>21.719457013574662</v>
      </c>
      <c r="J88" s="21">
        <f t="shared" si="30"/>
        <v>21.719457013574662</v>
      </c>
      <c r="K88" s="21">
        <f>K84/K86</f>
        <v>21.719457013574662</v>
      </c>
      <c r="L88" s="21">
        <f t="shared" si="30"/>
        <v>21.719457013574662</v>
      </c>
      <c r="M88" s="21">
        <f t="shared" si="30"/>
        <v>21.719457013574662</v>
      </c>
      <c r="N88" s="21">
        <f t="shared" si="30"/>
        <v>21.719457013574662</v>
      </c>
      <c r="O88" s="21">
        <f t="shared" si="30"/>
        <v>21.719457013574662</v>
      </c>
      <c r="P88" s="21">
        <f t="shared" si="30"/>
        <v>21.719457013574662</v>
      </c>
      <c r="Q88" s="21">
        <f t="shared" si="30"/>
        <v>21.719457013574662</v>
      </c>
      <c r="R88" s="21">
        <f t="shared" si="30"/>
        <v>21.719457013574662</v>
      </c>
      <c r="S88" s="21">
        <f t="shared" si="30"/>
        <v>21.719457013574662</v>
      </c>
      <c r="T88" s="21">
        <f t="shared" si="30"/>
        <v>21.719457013574662</v>
      </c>
      <c r="U88" s="21">
        <f t="shared" si="30"/>
        <v>21.719457013574662</v>
      </c>
      <c r="V88" s="21">
        <f t="shared" si="30"/>
        <v>21.719457013574662</v>
      </c>
      <c r="W88" s="17"/>
      <c r="X88" s="17"/>
      <c r="Y88" s="17"/>
      <c r="Z88" s="17"/>
      <c r="AA88" s="17"/>
      <c r="AB88" s="17"/>
      <c r="AC88" s="17"/>
      <c r="AD88" s="17"/>
      <c r="AE88" s="17"/>
      <c r="AF88" s="17"/>
      <c r="AG88" s="17"/>
      <c r="AH88" s="17"/>
      <c r="AI88" s="17"/>
      <c r="AJ88" s="17"/>
      <c r="AK88" s="17"/>
    </row>
    <row r="89" spans="1:37" s="3" customFormat="1" ht="12" x14ac:dyDescent="0.3">
      <c r="A89" s="17"/>
      <c r="C89" s="3" t="s">
        <v>68</v>
      </c>
      <c r="D89" s="8" t="s">
        <v>31</v>
      </c>
      <c r="E89" s="17"/>
      <c r="F89" s="21">
        <v>700</v>
      </c>
      <c r="G89" s="21">
        <v>700</v>
      </c>
      <c r="H89" s="21">
        <v>700</v>
      </c>
      <c r="I89" s="21">
        <v>700</v>
      </c>
      <c r="J89" s="21">
        <v>700</v>
      </c>
      <c r="K89" s="21">
        <v>700</v>
      </c>
      <c r="L89" s="21">
        <v>700</v>
      </c>
      <c r="M89" s="21">
        <v>700</v>
      </c>
      <c r="N89" s="21">
        <v>700</v>
      </c>
      <c r="O89" s="21">
        <v>700</v>
      </c>
      <c r="P89" s="21">
        <v>700</v>
      </c>
      <c r="Q89" s="21">
        <v>700</v>
      </c>
      <c r="R89" s="21">
        <v>700</v>
      </c>
      <c r="S89" s="21">
        <v>700</v>
      </c>
      <c r="T89" s="21">
        <v>700</v>
      </c>
      <c r="U89" s="21">
        <v>700</v>
      </c>
      <c r="V89" s="21">
        <v>700</v>
      </c>
      <c r="W89" s="17"/>
      <c r="X89" s="17"/>
      <c r="Y89" s="17"/>
      <c r="Z89" s="17"/>
      <c r="AA89" s="17"/>
      <c r="AB89" s="17"/>
      <c r="AC89" s="17"/>
      <c r="AD89" s="17"/>
      <c r="AE89" s="17"/>
      <c r="AF89" s="17"/>
      <c r="AG89" s="17"/>
      <c r="AH89" s="17"/>
      <c r="AI89" s="17"/>
      <c r="AJ89" s="17"/>
      <c r="AK89" s="17"/>
    </row>
    <row r="90" spans="1:37" s="3" customFormat="1" ht="12" x14ac:dyDescent="0.3">
      <c r="A90" s="17"/>
      <c r="C90" s="3" t="s">
        <v>69</v>
      </c>
      <c r="D90" s="8" t="s">
        <v>31</v>
      </c>
      <c r="E90" s="17"/>
      <c r="F90" s="21">
        <v>1600</v>
      </c>
      <c r="G90" s="21">
        <v>1600</v>
      </c>
      <c r="H90" s="21">
        <v>1600</v>
      </c>
      <c r="I90" s="21">
        <v>1600</v>
      </c>
      <c r="J90" s="21">
        <v>1600</v>
      </c>
      <c r="K90" s="21">
        <v>1600</v>
      </c>
      <c r="L90" s="21">
        <v>1600</v>
      </c>
      <c r="M90" s="21">
        <v>1600</v>
      </c>
      <c r="N90" s="21">
        <v>1600</v>
      </c>
      <c r="O90" s="21">
        <v>1600</v>
      </c>
      <c r="P90" s="21">
        <v>1600</v>
      </c>
      <c r="Q90" s="21">
        <v>1600</v>
      </c>
      <c r="R90" s="21">
        <v>1600</v>
      </c>
      <c r="S90" s="21">
        <v>1600</v>
      </c>
      <c r="T90" s="21">
        <v>1600</v>
      </c>
      <c r="U90" s="21">
        <v>1600</v>
      </c>
      <c r="V90" s="21">
        <v>1600</v>
      </c>
      <c r="W90" s="17"/>
      <c r="X90" s="17"/>
      <c r="Y90" s="17"/>
      <c r="Z90" s="17"/>
      <c r="AA90" s="17"/>
      <c r="AB90" s="17"/>
      <c r="AC90" s="17"/>
      <c r="AD90" s="17"/>
      <c r="AE90" s="17"/>
      <c r="AF90" s="17"/>
      <c r="AG90" s="17"/>
      <c r="AH90" s="17"/>
      <c r="AI90" s="17"/>
      <c r="AJ90" s="17"/>
      <c r="AK90" s="17"/>
    </row>
    <row r="91" spans="1:37" s="3" customFormat="1" ht="12" x14ac:dyDescent="0.3">
      <c r="A91" s="17"/>
      <c r="C91" s="3" t="s">
        <v>39</v>
      </c>
      <c r="D91" s="8" t="s">
        <v>36</v>
      </c>
      <c r="E91" s="17"/>
      <c r="F91" s="20">
        <f>F87*F89/1000</f>
        <v>8.7420814479638018</v>
      </c>
      <c r="G91" s="20">
        <f t="shared" ref="G91:V92" si="32">G87*G89/1000</f>
        <v>8.7420814479638018</v>
      </c>
      <c r="H91" s="20">
        <f>H87*H89/1000</f>
        <v>8.7420814479638018</v>
      </c>
      <c r="I91" s="20">
        <f t="shared" si="32"/>
        <v>8.7420814479638018</v>
      </c>
      <c r="J91" s="20">
        <f t="shared" si="32"/>
        <v>8.7420814479638018</v>
      </c>
      <c r="K91" s="20">
        <f t="shared" si="32"/>
        <v>8.7420814479638018</v>
      </c>
      <c r="L91" s="20">
        <f t="shared" si="32"/>
        <v>8.7420814479638018</v>
      </c>
      <c r="M91" s="20">
        <f t="shared" si="32"/>
        <v>8.7420814479638018</v>
      </c>
      <c r="N91" s="20">
        <f t="shared" si="32"/>
        <v>8.7420814479638018</v>
      </c>
      <c r="O91" s="20">
        <f t="shared" si="32"/>
        <v>8.7420814479638018</v>
      </c>
      <c r="P91" s="20">
        <f t="shared" si="32"/>
        <v>8.7420814479638018</v>
      </c>
      <c r="Q91" s="20">
        <f t="shared" si="32"/>
        <v>8.7420814479638018</v>
      </c>
      <c r="R91" s="20">
        <f t="shared" si="32"/>
        <v>8.7420814479638018</v>
      </c>
      <c r="S91" s="20">
        <f t="shared" si="32"/>
        <v>8.7420814479638018</v>
      </c>
      <c r="T91" s="20">
        <f t="shared" si="32"/>
        <v>8.7420814479638018</v>
      </c>
      <c r="U91" s="20">
        <f t="shared" si="32"/>
        <v>8.7420814479638018</v>
      </c>
      <c r="V91" s="20">
        <f t="shared" si="32"/>
        <v>8.7420814479638018</v>
      </c>
      <c r="W91" s="17"/>
      <c r="X91" s="17"/>
      <c r="Y91" s="17"/>
      <c r="Z91" s="17"/>
      <c r="AA91" s="17"/>
      <c r="AB91" s="17"/>
      <c r="AC91" s="17"/>
      <c r="AD91" s="17"/>
      <c r="AE91" s="17"/>
      <c r="AF91" s="17"/>
      <c r="AG91" s="17"/>
      <c r="AH91" s="17"/>
      <c r="AI91" s="17"/>
      <c r="AJ91" s="17"/>
      <c r="AK91" s="17"/>
    </row>
    <row r="92" spans="1:37" s="3" customFormat="1" ht="12" x14ac:dyDescent="0.3">
      <c r="A92" s="17"/>
      <c r="C92" s="3" t="s">
        <v>40</v>
      </c>
      <c r="D92" s="8" t="s">
        <v>36</v>
      </c>
      <c r="E92" s="17"/>
      <c r="F92" s="20">
        <f>F88*F90/1000</f>
        <v>34.751131221719454</v>
      </c>
      <c r="G92" s="20">
        <f t="shared" si="32"/>
        <v>34.751131221719454</v>
      </c>
      <c r="H92" s="20">
        <f t="shared" si="32"/>
        <v>34.751131221719454</v>
      </c>
      <c r="I92" s="20">
        <f t="shared" si="32"/>
        <v>34.751131221719454</v>
      </c>
      <c r="J92" s="20">
        <f t="shared" si="32"/>
        <v>34.751131221719454</v>
      </c>
      <c r="K92" s="20">
        <f t="shared" si="32"/>
        <v>34.751131221719454</v>
      </c>
      <c r="L92" s="20">
        <f>L88*L90/1000</f>
        <v>34.751131221719454</v>
      </c>
      <c r="M92" s="20">
        <f t="shared" si="32"/>
        <v>34.751131221719454</v>
      </c>
      <c r="N92" s="20">
        <f t="shared" si="32"/>
        <v>34.751131221719454</v>
      </c>
      <c r="O92" s="20">
        <f t="shared" si="32"/>
        <v>34.751131221719454</v>
      </c>
      <c r="P92" s="20">
        <f t="shared" si="32"/>
        <v>34.751131221719454</v>
      </c>
      <c r="Q92" s="20">
        <f t="shared" si="32"/>
        <v>34.751131221719454</v>
      </c>
      <c r="R92" s="20">
        <f t="shared" si="32"/>
        <v>34.751131221719454</v>
      </c>
      <c r="S92" s="20">
        <f t="shared" si="32"/>
        <v>34.751131221719454</v>
      </c>
      <c r="T92" s="20">
        <f t="shared" si="32"/>
        <v>34.751131221719454</v>
      </c>
      <c r="U92" s="20">
        <f t="shared" si="32"/>
        <v>34.751131221719454</v>
      </c>
      <c r="V92" s="20">
        <f t="shared" si="32"/>
        <v>34.751131221719454</v>
      </c>
      <c r="W92" s="17"/>
      <c r="X92" s="17"/>
      <c r="Y92" s="17"/>
      <c r="Z92" s="17"/>
      <c r="AA92" s="17"/>
      <c r="AB92" s="17"/>
      <c r="AC92" s="17"/>
      <c r="AD92" s="17"/>
      <c r="AE92" s="17"/>
      <c r="AF92" s="17"/>
      <c r="AG92" s="17"/>
      <c r="AH92" s="17"/>
      <c r="AI92" s="17"/>
      <c r="AJ92" s="17"/>
      <c r="AK92" s="17"/>
    </row>
    <row r="93" spans="1:37" s="3" customFormat="1" ht="12" x14ac:dyDescent="0.3">
      <c r="A93" s="17"/>
      <c r="D93" s="8"/>
      <c r="E93" s="17"/>
      <c r="F93" s="20"/>
      <c r="G93" s="20"/>
      <c r="H93" s="20"/>
      <c r="I93" s="20"/>
      <c r="J93" s="20"/>
      <c r="K93" s="20"/>
      <c r="L93" s="20"/>
      <c r="M93" s="20"/>
      <c r="N93" s="20"/>
      <c r="O93" s="20"/>
      <c r="P93" s="20"/>
      <c r="Q93" s="20"/>
      <c r="R93" s="20"/>
      <c r="S93" s="20"/>
      <c r="T93" s="20"/>
      <c r="U93" s="20"/>
      <c r="V93" s="20"/>
      <c r="W93" s="17"/>
      <c r="X93" s="17"/>
      <c r="Y93" s="17"/>
      <c r="Z93" s="17"/>
      <c r="AA93" s="17"/>
      <c r="AB93" s="17"/>
      <c r="AC93" s="17"/>
      <c r="AD93" s="17"/>
      <c r="AE93" s="17"/>
      <c r="AF93" s="17"/>
      <c r="AG93" s="17"/>
      <c r="AH93" s="17"/>
      <c r="AI93" s="17"/>
      <c r="AJ93" s="17"/>
      <c r="AK93" s="17"/>
    </row>
    <row r="94" spans="1:37" s="3" customFormat="1" ht="12" x14ac:dyDescent="0.3">
      <c r="A94" s="17"/>
      <c r="C94" s="9" t="s">
        <v>324</v>
      </c>
      <c r="D94" s="8"/>
      <c r="E94" s="17"/>
      <c r="F94" s="20"/>
      <c r="G94" s="20"/>
      <c r="H94" s="20"/>
      <c r="I94" s="20"/>
      <c r="J94" s="20"/>
      <c r="K94" s="20"/>
      <c r="L94" s="20"/>
      <c r="M94" s="20"/>
      <c r="N94" s="20"/>
      <c r="O94" s="20"/>
      <c r="P94" s="20"/>
      <c r="Q94" s="20"/>
      <c r="R94" s="20"/>
      <c r="S94" s="20"/>
      <c r="T94" s="20"/>
      <c r="U94" s="20"/>
      <c r="V94" s="20"/>
      <c r="W94" s="17"/>
      <c r="X94" s="17"/>
      <c r="Y94" s="17"/>
      <c r="Z94" s="17"/>
      <c r="AA94" s="17"/>
      <c r="AB94" s="17"/>
      <c r="AC94" s="17"/>
      <c r="AD94" s="17"/>
      <c r="AE94" s="17"/>
      <c r="AF94" s="17"/>
      <c r="AG94" s="17"/>
      <c r="AH94" s="17"/>
      <c r="AI94" s="17"/>
      <c r="AJ94" s="17"/>
      <c r="AK94" s="17"/>
    </row>
    <row r="95" spans="1:37" s="3" customFormat="1" ht="12" x14ac:dyDescent="0.3">
      <c r="A95" s="17"/>
      <c r="C95" s="3" t="s">
        <v>325</v>
      </c>
      <c r="D95" s="53" t="s">
        <v>318</v>
      </c>
      <c r="E95" s="17"/>
      <c r="F95" s="20"/>
      <c r="G95" s="54" t="s">
        <v>321</v>
      </c>
      <c r="H95" s="20"/>
      <c r="I95" s="20"/>
      <c r="J95" s="20"/>
      <c r="K95" s="20"/>
      <c r="L95" s="20"/>
      <c r="M95" s="20"/>
      <c r="N95" s="20"/>
      <c r="O95" s="20"/>
      <c r="P95" s="20"/>
      <c r="Q95" s="20"/>
      <c r="R95" s="20"/>
      <c r="S95" s="20"/>
      <c r="T95" s="20"/>
      <c r="U95" s="20"/>
      <c r="V95" s="20"/>
      <c r="W95" s="17"/>
      <c r="X95" s="17"/>
      <c r="Y95" s="17"/>
      <c r="Z95" s="17"/>
      <c r="AA95" s="17"/>
      <c r="AB95" s="17"/>
      <c r="AC95" s="17"/>
      <c r="AD95" s="17"/>
      <c r="AE95" s="17"/>
      <c r="AF95" s="17"/>
      <c r="AG95" s="17"/>
      <c r="AH95" s="17"/>
      <c r="AI95" s="17"/>
      <c r="AJ95" s="17"/>
      <c r="AK95" s="17"/>
    </row>
    <row r="96" spans="1:37" s="3" customFormat="1" ht="12" x14ac:dyDescent="0.3">
      <c r="A96" s="17"/>
      <c r="C96" s="3" t="s">
        <v>70</v>
      </c>
      <c r="D96" s="8" t="s">
        <v>32</v>
      </c>
      <c r="E96" s="17"/>
      <c r="F96" s="21">
        <f>F91*F15</f>
        <v>0</v>
      </c>
      <c r="G96" s="21">
        <f>IF(G$9&gt;$D$6,0,F96)</f>
        <v>0</v>
      </c>
      <c r="H96" s="21">
        <f t="shared" ref="H96:V111" si="33">IF(H$9&gt;$D$6,0,G96)</f>
        <v>0</v>
      </c>
      <c r="I96" s="21">
        <f t="shared" si="33"/>
        <v>0</v>
      </c>
      <c r="J96" s="21">
        <f t="shared" si="33"/>
        <v>0</v>
      </c>
      <c r="K96" s="21">
        <f t="shared" si="33"/>
        <v>0</v>
      </c>
      <c r="L96" s="21">
        <f t="shared" si="33"/>
        <v>0</v>
      </c>
      <c r="M96" s="21">
        <f t="shared" si="33"/>
        <v>0</v>
      </c>
      <c r="N96" s="21">
        <f t="shared" si="33"/>
        <v>0</v>
      </c>
      <c r="O96" s="21">
        <f t="shared" si="33"/>
        <v>0</v>
      </c>
      <c r="P96" s="21">
        <f t="shared" si="33"/>
        <v>0</v>
      </c>
      <c r="Q96" s="21">
        <f t="shared" si="33"/>
        <v>0</v>
      </c>
      <c r="R96" s="21">
        <f t="shared" si="33"/>
        <v>0</v>
      </c>
      <c r="S96" s="21">
        <f t="shared" si="33"/>
        <v>0</v>
      </c>
      <c r="T96" s="21">
        <f t="shared" si="33"/>
        <v>0</v>
      </c>
      <c r="U96" s="21">
        <f t="shared" si="33"/>
        <v>0</v>
      </c>
      <c r="V96" s="21">
        <f t="shared" si="33"/>
        <v>0</v>
      </c>
      <c r="W96" s="17"/>
      <c r="X96" s="17"/>
      <c r="Y96" s="17"/>
      <c r="Z96" s="17"/>
      <c r="AA96" s="17"/>
      <c r="AB96" s="17"/>
      <c r="AC96" s="17"/>
      <c r="AD96" s="17"/>
      <c r="AE96" s="17"/>
      <c r="AF96" s="17"/>
      <c r="AG96" s="17"/>
      <c r="AH96" s="17"/>
      <c r="AI96" s="17"/>
      <c r="AJ96" s="17"/>
      <c r="AK96" s="17"/>
    </row>
    <row r="97" spans="1:37" s="3" customFormat="1" ht="12" x14ac:dyDescent="0.3">
      <c r="A97" s="17"/>
      <c r="C97" s="3" t="s">
        <v>71</v>
      </c>
      <c r="D97" s="8" t="s">
        <v>32</v>
      </c>
      <c r="E97" s="17"/>
      <c r="F97" s="19"/>
      <c r="G97" s="21">
        <f>G91*G15</f>
        <v>0</v>
      </c>
      <c r="H97" s="21">
        <f t="shared" si="33"/>
        <v>0</v>
      </c>
      <c r="I97" s="21">
        <f t="shared" si="33"/>
        <v>0</v>
      </c>
      <c r="J97" s="21">
        <f t="shared" si="33"/>
        <v>0</v>
      </c>
      <c r="K97" s="21">
        <f t="shared" si="33"/>
        <v>0</v>
      </c>
      <c r="L97" s="21">
        <f t="shared" si="33"/>
        <v>0</v>
      </c>
      <c r="M97" s="21">
        <f t="shared" si="33"/>
        <v>0</v>
      </c>
      <c r="N97" s="21">
        <f t="shared" si="33"/>
        <v>0</v>
      </c>
      <c r="O97" s="21">
        <f t="shared" si="33"/>
        <v>0</v>
      </c>
      <c r="P97" s="21">
        <f t="shared" si="33"/>
        <v>0</v>
      </c>
      <c r="Q97" s="21">
        <f t="shared" si="33"/>
        <v>0</v>
      </c>
      <c r="R97" s="21">
        <f t="shared" si="33"/>
        <v>0</v>
      </c>
      <c r="S97" s="21">
        <f t="shared" si="33"/>
        <v>0</v>
      </c>
      <c r="T97" s="21">
        <f t="shared" si="33"/>
        <v>0</v>
      </c>
      <c r="U97" s="21">
        <f t="shared" si="33"/>
        <v>0</v>
      </c>
      <c r="V97" s="21">
        <f t="shared" si="33"/>
        <v>0</v>
      </c>
      <c r="W97" s="17"/>
      <c r="X97" s="17"/>
      <c r="Y97" s="17"/>
      <c r="Z97" s="17"/>
      <c r="AA97" s="17"/>
      <c r="AB97" s="17"/>
      <c r="AC97" s="17"/>
      <c r="AD97" s="17"/>
      <c r="AE97" s="17"/>
      <c r="AF97" s="17"/>
      <c r="AG97" s="17"/>
      <c r="AH97" s="17"/>
      <c r="AI97" s="17"/>
      <c r="AJ97" s="17"/>
      <c r="AK97" s="17"/>
    </row>
    <row r="98" spans="1:37" s="3" customFormat="1" ht="12" x14ac:dyDescent="0.3">
      <c r="A98" s="17"/>
      <c r="C98" s="3" t="s">
        <v>72</v>
      </c>
      <c r="D98" s="8" t="s">
        <v>32</v>
      </c>
      <c r="E98" s="17"/>
      <c r="F98" s="19"/>
      <c r="G98" s="19"/>
      <c r="H98" s="21">
        <f>H91*H15</f>
        <v>116.64911963648647</v>
      </c>
      <c r="I98" s="21">
        <f t="shared" si="33"/>
        <v>116.64911963648647</v>
      </c>
      <c r="J98" s="21">
        <f t="shared" si="33"/>
        <v>116.64911963648647</v>
      </c>
      <c r="K98" s="21">
        <f t="shared" si="33"/>
        <v>116.64911963648647</v>
      </c>
      <c r="L98" s="21">
        <f t="shared" si="33"/>
        <v>116.64911963648647</v>
      </c>
      <c r="M98" s="21">
        <f t="shared" si="33"/>
        <v>116.64911963648647</v>
      </c>
      <c r="N98" s="21">
        <f t="shared" si="33"/>
        <v>116.64911963648647</v>
      </c>
      <c r="O98" s="21">
        <f t="shared" si="33"/>
        <v>116.64911963648647</v>
      </c>
      <c r="P98" s="21">
        <f t="shared" si="33"/>
        <v>116.64911963648647</v>
      </c>
      <c r="Q98" s="21">
        <f t="shared" si="33"/>
        <v>116.64911963648647</v>
      </c>
      <c r="R98" s="21">
        <f t="shared" si="33"/>
        <v>116.64911963648647</v>
      </c>
      <c r="S98" s="21">
        <f t="shared" si="33"/>
        <v>116.64911963648647</v>
      </c>
      <c r="T98" s="21">
        <f t="shared" si="33"/>
        <v>116.64911963648647</v>
      </c>
      <c r="U98" s="21">
        <f t="shared" si="33"/>
        <v>116.64911963648647</v>
      </c>
      <c r="V98" s="21">
        <f t="shared" si="33"/>
        <v>116.64911963648647</v>
      </c>
      <c r="W98" s="17"/>
      <c r="X98" s="17"/>
      <c r="Y98" s="17"/>
      <c r="Z98" s="17"/>
      <c r="AA98" s="17"/>
      <c r="AB98" s="17"/>
      <c r="AC98" s="17"/>
      <c r="AD98" s="17"/>
      <c r="AE98" s="17"/>
      <c r="AF98" s="17"/>
      <c r="AG98" s="17"/>
      <c r="AH98" s="17"/>
      <c r="AI98" s="17"/>
      <c r="AJ98" s="17"/>
      <c r="AK98" s="17"/>
    </row>
    <row r="99" spans="1:37" s="3" customFormat="1" ht="12" x14ac:dyDescent="0.3">
      <c r="A99" s="17"/>
      <c r="C99" s="3" t="s">
        <v>73</v>
      </c>
      <c r="D99" s="8" t="s">
        <v>32</v>
      </c>
      <c r="E99" s="17"/>
      <c r="F99" s="19"/>
      <c r="G99" s="19"/>
      <c r="H99" s="19"/>
      <c r="I99" s="21">
        <f>I91*I15</f>
        <v>115.74147971761711</v>
      </c>
      <c r="J99" s="21">
        <f t="shared" si="33"/>
        <v>115.74147971761711</v>
      </c>
      <c r="K99" s="21">
        <f t="shared" si="33"/>
        <v>115.74147971761711</v>
      </c>
      <c r="L99" s="21">
        <f t="shared" si="33"/>
        <v>115.74147971761711</v>
      </c>
      <c r="M99" s="21">
        <f t="shared" si="33"/>
        <v>115.74147971761711</v>
      </c>
      <c r="N99" s="21">
        <f t="shared" si="33"/>
        <v>115.74147971761711</v>
      </c>
      <c r="O99" s="21">
        <f t="shared" si="33"/>
        <v>115.74147971761711</v>
      </c>
      <c r="P99" s="21">
        <f t="shared" si="33"/>
        <v>115.74147971761711</v>
      </c>
      <c r="Q99" s="21">
        <f t="shared" si="33"/>
        <v>115.74147971761711</v>
      </c>
      <c r="R99" s="21">
        <f t="shared" si="33"/>
        <v>115.74147971761711</v>
      </c>
      <c r="S99" s="21">
        <f t="shared" si="33"/>
        <v>115.74147971761711</v>
      </c>
      <c r="T99" s="21">
        <f t="shared" si="33"/>
        <v>115.74147971761711</v>
      </c>
      <c r="U99" s="21">
        <f t="shared" si="33"/>
        <v>115.74147971761711</v>
      </c>
      <c r="V99" s="21">
        <f t="shared" si="33"/>
        <v>115.74147971761711</v>
      </c>
      <c r="W99" s="17"/>
      <c r="X99" s="17"/>
      <c r="Y99" s="17"/>
      <c r="Z99" s="17"/>
      <c r="AA99" s="17"/>
      <c r="AB99" s="17"/>
      <c r="AC99" s="17"/>
      <c r="AD99" s="17"/>
      <c r="AE99" s="17"/>
      <c r="AF99" s="17"/>
      <c r="AG99" s="17"/>
      <c r="AH99" s="17"/>
      <c r="AI99" s="17"/>
      <c r="AJ99" s="17"/>
      <c r="AK99" s="17"/>
    </row>
    <row r="100" spans="1:37" s="3" customFormat="1" ht="12" x14ac:dyDescent="0.3">
      <c r="A100" s="17"/>
      <c r="C100" s="3" t="s">
        <v>74</v>
      </c>
      <c r="D100" s="8" t="s">
        <v>32</v>
      </c>
      <c r="E100" s="17"/>
      <c r="F100" s="19"/>
      <c r="G100" s="19"/>
      <c r="H100" s="19"/>
      <c r="I100" s="19"/>
      <c r="J100" s="21">
        <f>J91*J15</f>
        <v>112.83154271316315</v>
      </c>
      <c r="K100" s="21">
        <f t="shared" si="33"/>
        <v>112.83154271316315</v>
      </c>
      <c r="L100" s="21">
        <f t="shared" si="33"/>
        <v>112.83154271316315</v>
      </c>
      <c r="M100" s="21">
        <f t="shared" si="33"/>
        <v>112.83154271316315</v>
      </c>
      <c r="N100" s="21">
        <f t="shared" si="33"/>
        <v>112.83154271316315</v>
      </c>
      <c r="O100" s="21">
        <f t="shared" si="33"/>
        <v>112.83154271316315</v>
      </c>
      <c r="P100" s="21">
        <f t="shared" si="33"/>
        <v>112.83154271316315</v>
      </c>
      <c r="Q100" s="21">
        <f t="shared" si="33"/>
        <v>112.83154271316315</v>
      </c>
      <c r="R100" s="21">
        <f t="shared" si="33"/>
        <v>112.83154271316315</v>
      </c>
      <c r="S100" s="21">
        <f t="shared" si="33"/>
        <v>112.83154271316315</v>
      </c>
      <c r="T100" s="21">
        <f t="shared" si="33"/>
        <v>112.83154271316315</v>
      </c>
      <c r="U100" s="21">
        <f t="shared" si="33"/>
        <v>112.83154271316315</v>
      </c>
      <c r="V100" s="21">
        <f t="shared" si="33"/>
        <v>112.83154271316315</v>
      </c>
      <c r="W100" s="17"/>
      <c r="X100" s="17"/>
      <c r="Y100" s="17"/>
      <c r="Z100" s="17"/>
      <c r="AA100" s="17"/>
      <c r="AB100" s="17"/>
      <c r="AC100" s="17"/>
      <c r="AD100" s="17"/>
      <c r="AE100" s="17"/>
      <c r="AF100" s="17"/>
      <c r="AG100" s="17"/>
      <c r="AH100" s="17"/>
      <c r="AI100" s="17"/>
      <c r="AJ100" s="17"/>
      <c r="AK100" s="17"/>
    </row>
    <row r="101" spans="1:37" s="3" customFormat="1" ht="12" x14ac:dyDescent="0.3">
      <c r="A101" s="17"/>
      <c r="C101" s="3" t="s">
        <v>75</v>
      </c>
      <c r="D101" s="8" t="s">
        <v>32</v>
      </c>
      <c r="E101" s="17"/>
      <c r="F101" s="19"/>
      <c r="G101" s="19"/>
      <c r="H101" s="19"/>
      <c r="I101" s="19"/>
      <c r="J101" s="19"/>
      <c r="K101" s="21">
        <f>K91*K15</f>
        <v>107.19412874637881</v>
      </c>
      <c r="L101" s="21">
        <f t="shared" si="33"/>
        <v>107.19412874637881</v>
      </c>
      <c r="M101" s="21">
        <f t="shared" si="33"/>
        <v>107.19412874637881</v>
      </c>
      <c r="N101" s="21">
        <f t="shared" si="33"/>
        <v>107.19412874637881</v>
      </c>
      <c r="O101" s="21">
        <f t="shared" si="33"/>
        <v>107.19412874637881</v>
      </c>
      <c r="P101" s="21">
        <f t="shared" si="33"/>
        <v>107.19412874637881</v>
      </c>
      <c r="Q101" s="21">
        <f t="shared" si="33"/>
        <v>107.19412874637881</v>
      </c>
      <c r="R101" s="21">
        <f t="shared" si="33"/>
        <v>107.19412874637881</v>
      </c>
      <c r="S101" s="21">
        <f t="shared" si="33"/>
        <v>107.19412874637881</v>
      </c>
      <c r="T101" s="21">
        <f t="shared" si="33"/>
        <v>107.19412874637881</v>
      </c>
      <c r="U101" s="21">
        <f t="shared" si="33"/>
        <v>107.19412874637881</v>
      </c>
      <c r="V101" s="21">
        <f t="shared" si="33"/>
        <v>107.19412874637881</v>
      </c>
      <c r="W101" s="17"/>
      <c r="X101" s="17"/>
      <c r="Y101" s="17"/>
      <c r="Z101" s="17"/>
      <c r="AA101" s="17"/>
      <c r="AB101" s="17"/>
      <c r="AC101" s="17"/>
      <c r="AD101" s="17"/>
      <c r="AE101" s="17"/>
      <c r="AF101" s="17"/>
      <c r="AG101" s="17"/>
      <c r="AH101" s="17"/>
      <c r="AI101" s="17"/>
      <c r="AJ101" s="17"/>
      <c r="AK101" s="17"/>
    </row>
    <row r="102" spans="1:37" s="3" customFormat="1" ht="12" x14ac:dyDescent="0.3">
      <c r="A102" s="17"/>
      <c r="C102" s="3" t="s">
        <v>76</v>
      </c>
      <c r="D102" s="8" t="s">
        <v>32</v>
      </c>
      <c r="E102" s="17"/>
      <c r="F102" s="19"/>
      <c r="G102" s="19"/>
      <c r="H102" s="19"/>
      <c r="I102" s="19"/>
      <c r="J102" s="19"/>
      <c r="K102" s="19"/>
      <c r="L102" s="21">
        <f>L91*L15</f>
        <v>95.491771545338693</v>
      </c>
      <c r="M102" s="21">
        <f t="shared" si="33"/>
        <v>95.491771545338693</v>
      </c>
      <c r="N102" s="21">
        <f t="shared" si="33"/>
        <v>95.491771545338693</v>
      </c>
      <c r="O102" s="21">
        <f t="shared" si="33"/>
        <v>95.491771545338693</v>
      </c>
      <c r="P102" s="21">
        <f t="shared" si="33"/>
        <v>95.491771545338693</v>
      </c>
      <c r="Q102" s="21">
        <f t="shared" si="33"/>
        <v>95.491771545338693</v>
      </c>
      <c r="R102" s="21">
        <f t="shared" si="33"/>
        <v>95.491771545338693</v>
      </c>
      <c r="S102" s="21">
        <f t="shared" si="33"/>
        <v>95.491771545338693</v>
      </c>
      <c r="T102" s="21">
        <f t="shared" si="33"/>
        <v>95.491771545338693</v>
      </c>
      <c r="U102" s="21">
        <f t="shared" si="33"/>
        <v>95.491771545338693</v>
      </c>
      <c r="V102" s="21">
        <f t="shared" si="33"/>
        <v>95.491771545338693</v>
      </c>
      <c r="W102" s="17"/>
      <c r="X102" s="17"/>
      <c r="Y102" s="17"/>
      <c r="Z102" s="17"/>
      <c r="AA102" s="17"/>
      <c r="AB102" s="17"/>
      <c r="AC102" s="17"/>
      <c r="AD102" s="17"/>
      <c r="AE102" s="17"/>
      <c r="AF102" s="17"/>
      <c r="AG102" s="17"/>
      <c r="AH102" s="17"/>
      <c r="AI102" s="17"/>
      <c r="AJ102" s="17"/>
      <c r="AK102" s="17"/>
    </row>
    <row r="103" spans="1:37" s="3" customFormat="1" ht="12" x14ac:dyDescent="0.3">
      <c r="A103" s="17"/>
      <c r="C103" s="3" t="s">
        <v>199</v>
      </c>
      <c r="D103" s="8" t="s">
        <v>32</v>
      </c>
      <c r="E103" s="17"/>
      <c r="F103" s="19"/>
      <c r="G103" s="19"/>
      <c r="H103" s="19"/>
      <c r="I103" s="19"/>
      <c r="J103" s="19"/>
      <c r="K103" s="19"/>
      <c r="L103" s="21"/>
      <c r="M103" s="21">
        <f>M91*M15</f>
        <v>80.958858715476154</v>
      </c>
      <c r="N103" s="21">
        <f t="shared" si="33"/>
        <v>80.958858715476154</v>
      </c>
      <c r="O103" s="21">
        <f t="shared" si="33"/>
        <v>80.958858715476154</v>
      </c>
      <c r="P103" s="21">
        <f t="shared" si="33"/>
        <v>80.958858715476154</v>
      </c>
      <c r="Q103" s="21">
        <f t="shared" si="33"/>
        <v>80.958858715476154</v>
      </c>
      <c r="R103" s="21">
        <f t="shared" si="33"/>
        <v>80.958858715476154</v>
      </c>
      <c r="S103" s="21">
        <f t="shared" si="33"/>
        <v>80.958858715476154</v>
      </c>
      <c r="T103" s="21">
        <f t="shared" si="33"/>
        <v>80.958858715476154</v>
      </c>
      <c r="U103" s="21">
        <f t="shared" si="33"/>
        <v>80.958858715476154</v>
      </c>
      <c r="V103" s="21">
        <f t="shared" si="33"/>
        <v>80.958858715476154</v>
      </c>
      <c r="W103" s="17"/>
      <c r="X103" s="17"/>
      <c r="Y103" s="17"/>
      <c r="Z103" s="17"/>
      <c r="AA103" s="17"/>
      <c r="AB103" s="17"/>
      <c r="AC103" s="17"/>
      <c r="AD103" s="17"/>
      <c r="AE103" s="17"/>
      <c r="AF103" s="17"/>
      <c r="AG103" s="17"/>
      <c r="AH103" s="17"/>
      <c r="AI103" s="17"/>
      <c r="AJ103" s="17"/>
      <c r="AK103" s="17"/>
    </row>
    <row r="104" spans="1:37" s="3" customFormat="1" ht="12" x14ac:dyDescent="0.3">
      <c r="A104" s="17"/>
      <c r="C104" s="3" t="s">
        <v>200</v>
      </c>
      <c r="D104" s="8" t="s">
        <v>32</v>
      </c>
      <c r="E104" s="17"/>
      <c r="F104" s="19"/>
      <c r="G104" s="19"/>
      <c r="H104" s="19"/>
      <c r="I104" s="19"/>
      <c r="J104" s="19"/>
      <c r="K104" s="19"/>
      <c r="L104" s="21"/>
      <c r="M104" s="21"/>
      <c r="N104" s="21">
        <f>N91*N15</f>
        <v>66.635558997607092</v>
      </c>
      <c r="O104" s="21">
        <f t="shared" si="33"/>
        <v>66.635558997607092</v>
      </c>
      <c r="P104" s="21">
        <f t="shared" si="33"/>
        <v>66.635558997607092</v>
      </c>
      <c r="Q104" s="21">
        <f t="shared" si="33"/>
        <v>66.635558997607092</v>
      </c>
      <c r="R104" s="21">
        <f t="shared" si="33"/>
        <v>66.635558997607092</v>
      </c>
      <c r="S104" s="21">
        <f t="shared" si="33"/>
        <v>66.635558997607092</v>
      </c>
      <c r="T104" s="21">
        <f t="shared" si="33"/>
        <v>66.635558997607092</v>
      </c>
      <c r="U104" s="21">
        <f t="shared" si="33"/>
        <v>66.635558997607092</v>
      </c>
      <c r="V104" s="21">
        <f t="shared" si="33"/>
        <v>66.635558997607092</v>
      </c>
      <c r="W104" s="17"/>
      <c r="X104" s="17"/>
      <c r="Y104" s="17"/>
      <c r="Z104" s="17"/>
      <c r="AA104" s="17"/>
      <c r="AB104" s="17"/>
      <c r="AC104" s="17"/>
      <c r="AD104" s="17"/>
      <c r="AE104" s="17"/>
      <c r="AF104" s="17"/>
      <c r="AG104" s="17"/>
      <c r="AH104" s="17"/>
      <c r="AI104" s="17"/>
      <c r="AJ104" s="17"/>
      <c r="AK104" s="17"/>
    </row>
    <row r="105" spans="1:37" s="3" customFormat="1" ht="12" x14ac:dyDescent="0.3">
      <c r="A105" s="17"/>
      <c r="C105" s="3" t="s">
        <v>201</v>
      </c>
      <c r="D105" s="8" t="s">
        <v>32</v>
      </c>
      <c r="E105" s="17"/>
      <c r="F105" s="19"/>
      <c r="G105" s="19"/>
      <c r="H105" s="19"/>
      <c r="I105" s="19"/>
      <c r="J105" s="19"/>
      <c r="K105" s="19"/>
      <c r="L105" s="21"/>
      <c r="M105" s="21"/>
      <c r="N105" s="21"/>
      <c r="O105" s="21">
        <f>O91*O15</f>
        <v>51.066801693919395</v>
      </c>
      <c r="P105" s="21">
        <f t="shared" si="33"/>
        <v>51.066801693919395</v>
      </c>
      <c r="Q105" s="21">
        <f t="shared" si="33"/>
        <v>51.066801693919395</v>
      </c>
      <c r="R105" s="21">
        <f t="shared" si="33"/>
        <v>51.066801693919395</v>
      </c>
      <c r="S105" s="21">
        <f t="shared" si="33"/>
        <v>51.066801693919395</v>
      </c>
      <c r="T105" s="21">
        <f t="shared" si="33"/>
        <v>51.066801693919395</v>
      </c>
      <c r="U105" s="21">
        <f t="shared" si="33"/>
        <v>51.066801693919395</v>
      </c>
      <c r="V105" s="21">
        <f t="shared" si="33"/>
        <v>51.066801693919395</v>
      </c>
      <c r="W105" s="17"/>
      <c r="X105" s="17"/>
      <c r="Y105" s="17"/>
      <c r="Z105" s="17"/>
      <c r="AA105" s="17"/>
      <c r="AB105" s="17"/>
      <c r="AC105" s="17"/>
      <c r="AD105" s="17"/>
      <c r="AE105" s="17"/>
      <c r="AF105" s="17"/>
      <c r="AG105" s="17"/>
      <c r="AH105" s="17"/>
      <c r="AI105" s="17"/>
      <c r="AJ105" s="17"/>
      <c r="AK105" s="17"/>
    </row>
    <row r="106" spans="1:37" s="3" customFormat="1" ht="12" x14ac:dyDescent="0.3">
      <c r="A106" s="17"/>
      <c r="C106" s="3" t="s">
        <v>202</v>
      </c>
      <c r="D106" s="8" t="s">
        <v>32</v>
      </c>
      <c r="E106" s="17"/>
      <c r="F106" s="19"/>
      <c r="G106" s="19"/>
      <c r="H106" s="19"/>
      <c r="I106" s="19"/>
      <c r="J106" s="19"/>
      <c r="K106" s="19"/>
      <c r="L106" s="21"/>
      <c r="M106" s="21"/>
      <c r="N106" s="21"/>
      <c r="O106" s="21"/>
      <c r="P106" s="21">
        <f>P91*P15</f>
        <v>38.406371627458157</v>
      </c>
      <c r="Q106" s="21">
        <f t="shared" si="33"/>
        <v>38.406371627458157</v>
      </c>
      <c r="R106" s="21">
        <f t="shared" si="33"/>
        <v>38.406371627458157</v>
      </c>
      <c r="S106" s="21">
        <f t="shared" si="33"/>
        <v>38.406371627458157</v>
      </c>
      <c r="T106" s="21">
        <f t="shared" si="33"/>
        <v>38.406371627458157</v>
      </c>
      <c r="U106" s="21">
        <f t="shared" si="33"/>
        <v>38.406371627458157</v>
      </c>
      <c r="V106" s="21">
        <f t="shared" si="33"/>
        <v>38.406371627458157</v>
      </c>
      <c r="W106" s="17"/>
      <c r="X106" s="17"/>
      <c r="Y106" s="17"/>
      <c r="Z106" s="17"/>
      <c r="AA106" s="17"/>
      <c r="AB106" s="17"/>
      <c r="AC106" s="17"/>
      <c r="AD106" s="17"/>
      <c r="AE106" s="17"/>
      <c r="AF106" s="17"/>
      <c r="AG106" s="17"/>
      <c r="AH106" s="17"/>
      <c r="AI106" s="17"/>
      <c r="AJ106" s="17"/>
      <c r="AK106" s="17"/>
    </row>
    <row r="107" spans="1:37" s="3" customFormat="1" ht="12" x14ac:dyDescent="0.3">
      <c r="A107" s="17"/>
      <c r="C107" s="3" t="s">
        <v>203</v>
      </c>
      <c r="D107" s="8" t="s">
        <v>32</v>
      </c>
      <c r="E107" s="17"/>
      <c r="F107" s="19"/>
      <c r="G107" s="19"/>
      <c r="H107" s="19"/>
      <c r="I107" s="19"/>
      <c r="J107" s="19"/>
      <c r="K107" s="19"/>
      <c r="L107" s="21"/>
      <c r="M107" s="21"/>
      <c r="N107" s="21"/>
      <c r="O107" s="21"/>
      <c r="P107" s="21"/>
      <c r="Q107" s="21">
        <f>Q91*Q15</f>
        <v>29.586574210454678</v>
      </c>
      <c r="R107" s="21">
        <f t="shared" si="33"/>
        <v>29.586574210454678</v>
      </c>
      <c r="S107" s="21">
        <f t="shared" si="33"/>
        <v>29.586574210454678</v>
      </c>
      <c r="T107" s="21">
        <f t="shared" si="33"/>
        <v>29.586574210454678</v>
      </c>
      <c r="U107" s="21">
        <f t="shared" si="33"/>
        <v>29.586574210454678</v>
      </c>
      <c r="V107" s="21">
        <f t="shared" si="33"/>
        <v>29.586574210454678</v>
      </c>
      <c r="W107" s="17"/>
      <c r="X107" s="17"/>
      <c r="Y107" s="17"/>
      <c r="Z107" s="17"/>
      <c r="AA107" s="17"/>
      <c r="AB107" s="17"/>
      <c r="AC107" s="17"/>
      <c r="AD107" s="17"/>
      <c r="AE107" s="17"/>
      <c r="AF107" s="17"/>
      <c r="AG107" s="17"/>
      <c r="AH107" s="17"/>
      <c r="AI107" s="17"/>
      <c r="AJ107" s="17"/>
      <c r="AK107" s="17"/>
    </row>
    <row r="108" spans="1:37" s="3" customFormat="1" ht="12" x14ac:dyDescent="0.3">
      <c r="A108" s="17"/>
      <c r="C108" s="3" t="s">
        <v>326</v>
      </c>
      <c r="D108" s="8" t="s">
        <v>32</v>
      </c>
      <c r="E108" s="17"/>
      <c r="F108" s="19"/>
      <c r="G108" s="19"/>
      <c r="H108" s="19"/>
      <c r="I108" s="19"/>
      <c r="J108" s="19"/>
      <c r="K108" s="19"/>
      <c r="L108" s="21"/>
      <c r="M108" s="21"/>
      <c r="N108" s="21"/>
      <c r="O108" s="21"/>
      <c r="P108" s="21"/>
      <c r="Q108" s="21"/>
      <c r="R108" s="21">
        <f>R91*R15</f>
        <v>24.759979814530627</v>
      </c>
      <c r="S108" s="21">
        <f t="shared" si="33"/>
        <v>24.759979814530627</v>
      </c>
      <c r="T108" s="21">
        <f t="shared" si="33"/>
        <v>24.759979814530627</v>
      </c>
      <c r="U108" s="21">
        <f t="shared" si="33"/>
        <v>24.759979814530627</v>
      </c>
      <c r="V108" s="21">
        <f t="shared" si="33"/>
        <v>24.759979814530627</v>
      </c>
      <c r="W108" s="17"/>
      <c r="X108" s="17"/>
      <c r="Y108" s="17"/>
      <c r="Z108" s="17"/>
      <c r="AA108" s="17"/>
      <c r="AB108" s="17"/>
      <c r="AC108" s="17"/>
      <c r="AD108" s="17"/>
      <c r="AE108" s="17"/>
      <c r="AF108" s="17"/>
      <c r="AG108" s="17"/>
      <c r="AH108" s="17"/>
      <c r="AI108" s="17"/>
      <c r="AJ108" s="17"/>
      <c r="AK108" s="17"/>
    </row>
    <row r="109" spans="1:37" s="3" customFormat="1" ht="12" x14ac:dyDescent="0.3">
      <c r="A109" s="17"/>
      <c r="C109" s="3" t="s">
        <v>327</v>
      </c>
      <c r="D109" s="8" t="s">
        <v>32</v>
      </c>
      <c r="E109" s="17"/>
      <c r="F109" s="19"/>
      <c r="G109" s="19"/>
      <c r="H109" s="19"/>
      <c r="I109" s="19"/>
      <c r="J109" s="19"/>
      <c r="K109" s="19"/>
      <c r="L109" s="21"/>
      <c r="M109" s="21"/>
      <c r="N109" s="21"/>
      <c r="O109" s="21"/>
      <c r="P109" s="21"/>
      <c r="Q109" s="21"/>
      <c r="R109" s="21"/>
      <c r="S109" s="21">
        <f>S91*S15</f>
        <v>21.066490350272215</v>
      </c>
      <c r="T109" s="21">
        <f t="shared" si="33"/>
        <v>21.066490350272215</v>
      </c>
      <c r="U109" s="21">
        <f t="shared" si="33"/>
        <v>21.066490350272215</v>
      </c>
      <c r="V109" s="21">
        <f t="shared" si="33"/>
        <v>21.066490350272215</v>
      </c>
      <c r="W109" s="17"/>
      <c r="X109" s="17"/>
      <c r="Y109" s="17"/>
      <c r="Z109" s="17"/>
      <c r="AA109" s="17"/>
      <c r="AB109" s="17"/>
      <c r="AC109" s="17"/>
      <c r="AD109" s="17"/>
      <c r="AE109" s="17"/>
      <c r="AF109" s="17"/>
      <c r="AG109" s="17"/>
      <c r="AH109" s="17"/>
      <c r="AI109" s="17"/>
      <c r="AJ109" s="17"/>
      <c r="AK109" s="17"/>
    </row>
    <row r="110" spans="1:37" s="3" customFormat="1" ht="12" x14ac:dyDescent="0.3">
      <c r="A110" s="17"/>
      <c r="C110" s="3" t="s">
        <v>328</v>
      </c>
      <c r="D110" s="8" t="s">
        <v>32</v>
      </c>
      <c r="E110" s="17"/>
      <c r="F110" s="19"/>
      <c r="G110" s="19"/>
      <c r="H110" s="19"/>
      <c r="I110" s="19"/>
      <c r="J110" s="19"/>
      <c r="K110" s="19"/>
      <c r="L110" s="21"/>
      <c r="M110" s="21"/>
      <c r="N110" s="21"/>
      <c r="O110" s="21"/>
      <c r="P110" s="21"/>
      <c r="Q110" s="21"/>
      <c r="R110" s="21"/>
      <c r="S110" s="21"/>
      <c r="T110" s="21">
        <f>T91*T15</f>
        <v>18.026997357440081</v>
      </c>
      <c r="U110" s="21">
        <f t="shared" si="33"/>
        <v>18.026997357440081</v>
      </c>
      <c r="V110" s="21">
        <f t="shared" si="33"/>
        <v>18.026997357440081</v>
      </c>
      <c r="W110" s="17"/>
      <c r="X110" s="17"/>
      <c r="Y110" s="17"/>
      <c r="Z110" s="17"/>
      <c r="AA110" s="17"/>
      <c r="AB110" s="17"/>
      <c r="AC110" s="17"/>
      <c r="AD110" s="17"/>
      <c r="AE110" s="17"/>
      <c r="AF110" s="17"/>
      <c r="AG110" s="17"/>
      <c r="AH110" s="17"/>
      <c r="AI110" s="17"/>
      <c r="AJ110" s="17"/>
      <c r="AK110" s="17"/>
    </row>
    <row r="111" spans="1:37" s="3" customFormat="1" ht="12" x14ac:dyDescent="0.3">
      <c r="A111" s="17"/>
      <c r="C111" s="3" t="s">
        <v>329</v>
      </c>
      <c r="D111" s="8" t="s">
        <v>32</v>
      </c>
      <c r="E111" s="17"/>
      <c r="F111" s="19"/>
      <c r="G111" s="19"/>
      <c r="H111" s="19"/>
      <c r="I111" s="19"/>
      <c r="J111" s="19"/>
      <c r="K111" s="19"/>
      <c r="L111" s="21"/>
      <c r="M111" s="21"/>
      <c r="N111" s="21"/>
      <c r="O111" s="21"/>
      <c r="P111" s="21"/>
      <c r="Q111" s="21"/>
      <c r="R111" s="21"/>
      <c r="S111" s="21"/>
      <c r="T111" s="21"/>
      <c r="U111" s="21">
        <f>U91*U15</f>
        <v>15.104242426648812</v>
      </c>
      <c r="V111" s="21">
        <f t="shared" si="33"/>
        <v>15.104242426648812</v>
      </c>
      <c r="W111" s="17"/>
      <c r="X111" s="17"/>
      <c r="Y111" s="17"/>
      <c r="Z111" s="17"/>
      <c r="AA111" s="17"/>
      <c r="AB111" s="17"/>
      <c r="AC111" s="17"/>
      <c r="AD111" s="17"/>
      <c r="AE111" s="17"/>
      <c r="AF111" s="17"/>
      <c r="AG111" s="17"/>
      <c r="AH111" s="17"/>
      <c r="AI111" s="17"/>
      <c r="AJ111" s="17"/>
      <c r="AK111" s="17"/>
    </row>
    <row r="112" spans="1:37" s="3" customFormat="1" ht="12" x14ac:dyDescent="0.3">
      <c r="A112" s="17"/>
      <c r="C112" s="3" t="s">
        <v>330</v>
      </c>
      <c r="D112" s="8" t="s">
        <v>32</v>
      </c>
      <c r="E112" s="17"/>
      <c r="F112" s="19"/>
      <c r="G112" s="19"/>
      <c r="H112" s="19"/>
      <c r="I112" s="19"/>
      <c r="J112" s="19"/>
      <c r="K112" s="19"/>
      <c r="L112" s="21"/>
      <c r="M112" s="21"/>
      <c r="N112" s="21"/>
      <c r="O112" s="21"/>
      <c r="P112" s="21"/>
      <c r="Q112" s="21"/>
      <c r="R112" s="21"/>
      <c r="S112" s="21"/>
      <c r="T112" s="21"/>
      <c r="U112" s="21"/>
      <c r="V112" s="21">
        <f>V91*V15</f>
        <v>12.44636903134634</v>
      </c>
      <c r="W112" s="17"/>
      <c r="X112" s="17"/>
      <c r="Y112" s="17"/>
      <c r="Z112" s="17"/>
      <c r="AA112" s="17"/>
      <c r="AB112" s="17"/>
      <c r="AC112" s="17"/>
      <c r="AD112" s="17"/>
      <c r="AE112" s="17"/>
      <c r="AF112" s="17"/>
      <c r="AG112" s="17"/>
      <c r="AH112" s="17"/>
      <c r="AI112" s="17"/>
      <c r="AJ112" s="17"/>
      <c r="AK112" s="17"/>
    </row>
    <row r="113" spans="1:41" s="3" customFormat="1" ht="12" x14ac:dyDescent="0.3">
      <c r="A113" s="17"/>
      <c r="C113" s="9" t="s">
        <v>331</v>
      </c>
      <c r="D113" s="10" t="s">
        <v>32</v>
      </c>
      <c r="E113" s="23"/>
      <c r="F113" s="22">
        <f>SUM(F96:F112)</f>
        <v>0</v>
      </c>
      <c r="G113" s="22">
        <f t="shared" ref="G113:V113" si="34">SUM(G96:G112)</f>
        <v>0</v>
      </c>
      <c r="H113" s="22">
        <f t="shared" si="34"/>
        <v>116.64911963648647</v>
      </c>
      <c r="I113" s="22">
        <f t="shared" si="34"/>
        <v>232.39059935410359</v>
      </c>
      <c r="J113" s="22">
        <f t="shared" si="34"/>
        <v>345.22214206726676</v>
      </c>
      <c r="K113" s="22">
        <f t="shared" si="34"/>
        <v>452.41627081364555</v>
      </c>
      <c r="L113" s="22">
        <f t="shared" si="34"/>
        <v>547.90804235898429</v>
      </c>
      <c r="M113" s="22">
        <f t="shared" si="34"/>
        <v>628.86690107446043</v>
      </c>
      <c r="N113" s="22">
        <f t="shared" si="34"/>
        <v>695.50246007206749</v>
      </c>
      <c r="O113" s="22">
        <f t="shared" si="34"/>
        <v>746.56926176598688</v>
      </c>
      <c r="P113" s="22">
        <f t="shared" si="34"/>
        <v>784.97563339344504</v>
      </c>
      <c r="Q113" s="22">
        <f t="shared" si="34"/>
        <v>814.56220760389976</v>
      </c>
      <c r="R113" s="22">
        <f t="shared" si="34"/>
        <v>839.32218741843042</v>
      </c>
      <c r="S113" s="22">
        <f t="shared" si="34"/>
        <v>860.38867776870268</v>
      </c>
      <c r="T113" s="22">
        <f t="shared" si="34"/>
        <v>878.41567512614279</v>
      </c>
      <c r="U113" s="22">
        <f t="shared" si="34"/>
        <v>893.51991755279164</v>
      </c>
      <c r="V113" s="22">
        <f t="shared" si="34"/>
        <v>905.96628658413795</v>
      </c>
      <c r="W113" s="17"/>
      <c r="X113" s="17"/>
      <c r="Y113" s="17"/>
      <c r="Z113" s="17"/>
      <c r="AA113" s="17"/>
      <c r="AB113" s="17"/>
      <c r="AC113" s="17"/>
      <c r="AD113" s="17"/>
      <c r="AE113" s="17"/>
      <c r="AF113" s="17"/>
      <c r="AG113" s="17"/>
      <c r="AH113" s="17"/>
      <c r="AI113" s="17"/>
      <c r="AJ113" s="17"/>
      <c r="AK113" s="17"/>
    </row>
    <row r="114" spans="1:41" s="3" customFormat="1" ht="12" x14ac:dyDescent="0.3">
      <c r="A114" s="17"/>
      <c r="C114" s="9"/>
      <c r="D114" s="10"/>
      <c r="E114" s="23"/>
      <c r="F114" s="22"/>
      <c r="G114" s="22"/>
      <c r="H114" s="22"/>
      <c r="I114" s="22"/>
      <c r="J114" s="22"/>
      <c r="K114" s="22"/>
      <c r="L114" s="22"/>
      <c r="M114" s="22"/>
      <c r="N114" s="22"/>
      <c r="O114" s="22"/>
      <c r="P114" s="22"/>
      <c r="Q114" s="22"/>
      <c r="R114" s="22"/>
      <c r="S114" s="22"/>
      <c r="T114" s="22"/>
      <c r="U114" s="22"/>
      <c r="V114" s="22"/>
      <c r="W114" s="17"/>
      <c r="X114" s="17"/>
      <c r="Y114" s="17"/>
      <c r="Z114" s="17"/>
      <c r="AA114" s="17"/>
      <c r="AB114" s="17"/>
      <c r="AC114" s="17"/>
      <c r="AD114" s="17"/>
      <c r="AE114" s="17"/>
      <c r="AF114" s="17"/>
      <c r="AG114" s="17"/>
      <c r="AH114" s="17"/>
      <c r="AI114" s="17"/>
      <c r="AJ114" s="17"/>
      <c r="AK114" s="17"/>
    </row>
    <row r="115" spans="1:41" s="3" customFormat="1" ht="12" x14ac:dyDescent="0.3">
      <c r="A115" s="17"/>
      <c r="C115" s="9" t="s">
        <v>332</v>
      </c>
      <c r="D115" s="8"/>
      <c r="E115" s="23"/>
      <c r="F115" s="22"/>
      <c r="G115" s="22"/>
      <c r="H115" s="22"/>
      <c r="I115" s="22"/>
      <c r="J115" s="22"/>
      <c r="K115" s="22"/>
      <c r="L115" s="22"/>
      <c r="M115" s="22"/>
      <c r="N115" s="22"/>
      <c r="O115" s="22"/>
      <c r="P115" s="22"/>
      <c r="Q115" s="22"/>
      <c r="R115" s="22"/>
      <c r="S115" s="22"/>
      <c r="T115" s="22"/>
      <c r="U115" s="22"/>
      <c r="V115" s="22"/>
      <c r="W115" s="17"/>
      <c r="X115" s="17"/>
      <c r="Y115" s="17"/>
      <c r="Z115" s="4">
        <v>2021</v>
      </c>
      <c r="AA115" s="4">
        <f t="shared" ref="AA115:AN115" si="35">Z115+1</f>
        <v>2022</v>
      </c>
      <c r="AB115" s="4">
        <f t="shared" si="35"/>
        <v>2023</v>
      </c>
      <c r="AC115" s="4">
        <f t="shared" si="35"/>
        <v>2024</v>
      </c>
      <c r="AD115" s="4">
        <f t="shared" si="35"/>
        <v>2025</v>
      </c>
      <c r="AE115" s="4">
        <f t="shared" si="35"/>
        <v>2026</v>
      </c>
      <c r="AF115" s="4">
        <f t="shared" si="35"/>
        <v>2027</v>
      </c>
      <c r="AG115" s="4">
        <f t="shared" si="35"/>
        <v>2028</v>
      </c>
      <c r="AH115" s="4">
        <f t="shared" si="35"/>
        <v>2029</v>
      </c>
      <c r="AI115" s="4">
        <f t="shared" si="35"/>
        <v>2030</v>
      </c>
      <c r="AJ115" s="4">
        <f t="shared" si="35"/>
        <v>2031</v>
      </c>
      <c r="AK115" s="4">
        <f t="shared" si="35"/>
        <v>2032</v>
      </c>
      <c r="AL115" s="4">
        <f t="shared" si="35"/>
        <v>2033</v>
      </c>
      <c r="AM115" s="4">
        <f t="shared" si="35"/>
        <v>2034</v>
      </c>
      <c r="AN115" s="4">
        <f t="shared" si="35"/>
        <v>2035</v>
      </c>
    </row>
    <row r="116" spans="1:41" s="3" customFormat="1" ht="12" x14ac:dyDescent="0.3">
      <c r="A116" s="17"/>
      <c r="C116" s="3" t="s">
        <v>333</v>
      </c>
      <c r="D116" s="53" t="s">
        <v>319</v>
      </c>
      <c r="E116" s="23"/>
      <c r="F116" s="22"/>
      <c r="G116" s="54" t="s">
        <v>320</v>
      </c>
      <c r="H116" s="22"/>
      <c r="I116" s="22"/>
      <c r="J116" s="22"/>
      <c r="K116" s="22"/>
      <c r="L116" s="22"/>
      <c r="M116" s="22"/>
      <c r="N116" s="22"/>
      <c r="O116" s="22"/>
      <c r="P116" s="22"/>
      <c r="Q116" s="22"/>
      <c r="R116" s="22"/>
      <c r="S116" s="22"/>
      <c r="T116" s="22"/>
      <c r="U116" s="22"/>
      <c r="V116" s="22"/>
      <c r="W116" s="17"/>
      <c r="X116" s="17"/>
      <c r="Y116" s="17"/>
      <c r="Z116" s="49" t="s">
        <v>394</v>
      </c>
      <c r="AA116" s="17"/>
      <c r="AB116" s="17"/>
      <c r="AC116" s="17"/>
      <c r="AD116" s="17"/>
      <c r="AE116" s="17"/>
      <c r="AF116" s="17"/>
      <c r="AG116" s="17"/>
      <c r="AH116" s="17"/>
      <c r="AI116" s="17"/>
      <c r="AJ116" s="63"/>
      <c r="AK116" s="63"/>
      <c r="AL116" s="64"/>
      <c r="AM116" s="64"/>
      <c r="AN116" s="64"/>
      <c r="AO116" s="64"/>
    </row>
    <row r="117" spans="1:41" s="3" customFormat="1" ht="12" x14ac:dyDescent="0.3">
      <c r="A117" s="17"/>
      <c r="C117" s="3" t="s">
        <v>204</v>
      </c>
      <c r="D117" s="8" t="s">
        <v>32</v>
      </c>
      <c r="E117" s="17"/>
      <c r="F117" s="21">
        <f>F92*F16</f>
        <v>0</v>
      </c>
      <c r="G117" s="21">
        <f>IF(G$9&gt;$D$6,0,F117)</f>
        <v>0</v>
      </c>
      <c r="H117" s="21">
        <f t="shared" ref="H117:V132" si="36">IF(H$9&gt;$D$6,0,G117)</f>
        <v>0</v>
      </c>
      <c r="I117" s="21">
        <f t="shared" si="36"/>
        <v>0</v>
      </c>
      <c r="J117" s="21">
        <f t="shared" si="36"/>
        <v>0</v>
      </c>
      <c r="K117" s="21">
        <f t="shared" si="36"/>
        <v>0</v>
      </c>
      <c r="L117" s="21"/>
      <c r="M117" s="21"/>
      <c r="N117" s="21"/>
      <c r="O117" s="21"/>
      <c r="P117" s="21"/>
      <c r="Q117" s="21"/>
      <c r="R117" s="21"/>
      <c r="S117" s="21"/>
      <c r="T117" s="21"/>
      <c r="U117" s="21"/>
      <c r="V117" s="21"/>
      <c r="W117" s="17"/>
      <c r="X117" s="17"/>
      <c r="Y117" s="17"/>
      <c r="Z117" s="49"/>
      <c r="AA117" s="49"/>
      <c r="AB117" s="49"/>
      <c r="AC117" s="49"/>
      <c r="AD117" s="49"/>
      <c r="AE117" s="49"/>
      <c r="AF117" s="49"/>
      <c r="AG117" s="49"/>
      <c r="AH117" s="17"/>
      <c r="AI117" s="17"/>
      <c r="AJ117" s="17"/>
      <c r="AK117" s="17"/>
    </row>
    <row r="118" spans="1:41" s="3" customFormat="1" ht="12" x14ac:dyDescent="0.3">
      <c r="A118" s="17"/>
      <c r="C118" s="3" t="s">
        <v>205</v>
      </c>
      <c r="D118" s="8" t="s">
        <v>32</v>
      </c>
      <c r="E118" s="17"/>
      <c r="F118" s="19"/>
      <c r="G118" s="21">
        <f>G92*G16</f>
        <v>0</v>
      </c>
      <c r="H118" s="21">
        <f t="shared" si="36"/>
        <v>0</v>
      </c>
      <c r="I118" s="21">
        <f t="shared" si="36"/>
        <v>0</v>
      </c>
      <c r="J118" s="21">
        <f t="shared" si="36"/>
        <v>0</v>
      </c>
      <c r="K118" s="21">
        <f t="shared" si="36"/>
        <v>0</v>
      </c>
      <c r="L118" s="21">
        <f t="shared" si="36"/>
        <v>0</v>
      </c>
      <c r="M118" s="21"/>
      <c r="N118" s="21"/>
      <c r="O118" s="21"/>
      <c r="P118" s="21"/>
      <c r="Q118" s="21"/>
      <c r="R118" s="21"/>
      <c r="S118" s="21"/>
      <c r="T118" s="21"/>
      <c r="U118" s="21"/>
      <c r="V118" s="21"/>
      <c r="W118" s="17"/>
      <c r="X118" s="17"/>
      <c r="Y118" s="17"/>
      <c r="Z118" s="49"/>
      <c r="AA118" s="49"/>
      <c r="AB118" s="49"/>
      <c r="AC118" s="49"/>
      <c r="AD118" s="49"/>
      <c r="AE118" s="49"/>
      <c r="AF118" s="49"/>
      <c r="AG118" s="49"/>
      <c r="AH118" s="49"/>
      <c r="AI118" s="17"/>
      <c r="AJ118" s="17"/>
      <c r="AK118" s="17"/>
    </row>
    <row r="119" spans="1:41" s="3" customFormat="1" ht="12" x14ac:dyDescent="0.3">
      <c r="A119" s="17"/>
      <c r="C119" s="3" t="s">
        <v>206</v>
      </c>
      <c r="D119" s="8" t="s">
        <v>32</v>
      </c>
      <c r="E119" s="17"/>
      <c r="F119" s="19"/>
      <c r="G119" s="19"/>
      <c r="H119" s="21">
        <f>H92*H16</f>
        <v>1091.4280267640202</v>
      </c>
      <c r="I119" s="21">
        <f t="shared" si="36"/>
        <v>1091.4280267640202</v>
      </c>
      <c r="J119" s="21">
        <f t="shared" si="36"/>
        <v>1091.4280267640202</v>
      </c>
      <c r="K119" s="21">
        <f t="shared" si="36"/>
        <v>1091.4280267640202</v>
      </c>
      <c r="L119" s="21">
        <f>IF(L$9&gt;$D$6,0,K119)</f>
        <v>1091.4280267640202</v>
      </c>
      <c r="M119" s="21">
        <f t="shared" si="36"/>
        <v>1091.4280267640202</v>
      </c>
      <c r="N119" s="21"/>
      <c r="O119" s="21"/>
      <c r="P119" s="21"/>
      <c r="Q119" s="21"/>
      <c r="R119" s="21"/>
      <c r="S119" s="21"/>
      <c r="T119" s="21"/>
      <c r="U119" s="21"/>
      <c r="V119" s="21"/>
      <c r="W119" s="17"/>
      <c r="X119" s="17"/>
      <c r="Y119" s="17"/>
      <c r="Z119" s="65">
        <f>H16</f>
        <v>31.406978374329228</v>
      </c>
      <c r="AA119" s="65">
        <f>IF(I$9&gt;$D$6,0,Z119)</f>
        <v>31.406978374329228</v>
      </c>
      <c r="AB119" s="65">
        <f t="shared" ref="AB119:AN130" si="37">IF(J$9&gt;$D$6,0,AA119)</f>
        <v>31.406978374329228</v>
      </c>
      <c r="AC119" s="65">
        <f t="shared" si="37"/>
        <v>31.406978374329228</v>
      </c>
      <c r="AD119" s="65">
        <f t="shared" si="37"/>
        <v>31.406978374329228</v>
      </c>
      <c r="AE119" s="65">
        <f t="shared" si="37"/>
        <v>31.406978374329228</v>
      </c>
      <c r="AF119" s="65"/>
      <c r="AG119" s="65"/>
      <c r="AH119" s="65"/>
      <c r="AI119" s="65"/>
      <c r="AJ119" s="66"/>
      <c r="AK119" s="66"/>
      <c r="AL119" s="66"/>
      <c r="AM119" s="66"/>
      <c r="AN119" s="66"/>
    </row>
    <row r="120" spans="1:41" s="3" customFormat="1" ht="12" x14ac:dyDescent="0.3">
      <c r="A120" s="17"/>
      <c r="C120" s="3" t="s">
        <v>207</v>
      </c>
      <c r="D120" s="8" t="s">
        <v>32</v>
      </c>
      <c r="E120" s="17"/>
      <c r="F120" s="19"/>
      <c r="G120" s="19"/>
      <c r="H120" s="19"/>
      <c r="I120" s="21">
        <f>I92*I16</f>
        <v>994.96144400397861</v>
      </c>
      <c r="J120" s="21">
        <f t="shared" si="36"/>
        <v>994.96144400397861</v>
      </c>
      <c r="K120" s="21">
        <f t="shared" si="36"/>
        <v>994.96144400397861</v>
      </c>
      <c r="L120" s="21">
        <f t="shared" si="36"/>
        <v>994.96144400397861</v>
      </c>
      <c r="M120" s="21">
        <f t="shared" si="36"/>
        <v>994.96144400397861</v>
      </c>
      <c r="N120" s="21">
        <f t="shared" si="36"/>
        <v>994.96144400397861</v>
      </c>
      <c r="O120" s="21"/>
      <c r="P120" s="21"/>
      <c r="Q120" s="21"/>
      <c r="R120" s="21"/>
      <c r="S120" s="21"/>
      <c r="T120" s="21"/>
      <c r="U120" s="21"/>
      <c r="V120" s="21"/>
      <c r="W120" s="17"/>
      <c r="X120" s="17"/>
      <c r="Y120" s="17"/>
      <c r="Z120" s="17"/>
      <c r="AA120" s="65">
        <f>I16</f>
        <v>28.631051969385325</v>
      </c>
      <c r="AB120" s="65">
        <f>IF(J$9&gt;$D$6,0,AA120)</f>
        <v>28.631051969385325</v>
      </c>
      <c r="AC120" s="65">
        <f t="shared" si="37"/>
        <v>28.631051969385325</v>
      </c>
      <c r="AD120" s="65">
        <f t="shared" si="37"/>
        <v>28.631051969385325</v>
      </c>
      <c r="AE120" s="65">
        <f t="shared" si="37"/>
        <v>28.631051969385325</v>
      </c>
      <c r="AF120" s="65">
        <f t="shared" si="37"/>
        <v>28.631051969385325</v>
      </c>
      <c r="AG120" s="65"/>
      <c r="AH120" s="65"/>
      <c r="AI120" s="65"/>
      <c r="AJ120" s="65"/>
      <c r="AK120" s="66"/>
      <c r="AL120" s="67"/>
      <c r="AM120" s="67"/>
      <c r="AN120" s="67"/>
    </row>
    <row r="121" spans="1:41" s="3" customFormat="1" ht="12" x14ac:dyDescent="0.3">
      <c r="A121" s="17"/>
      <c r="C121" s="3" t="s">
        <v>208</v>
      </c>
      <c r="D121" s="8" t="s">
        <v>32</v>
      </c>
      <c r="E121" s="17"/>
      <c r="F121" s="19"/>
      <c r="G121" s="19"/>
      <c r="H121" s="19"/>
      <c r="I121" s="19"/>
      <c r="J121" s="21">
        <f>J92*J16</f>
        <v>875.41739203650616</v>
      </c>
      <c r="K121" s="21">
        <f t="shared" si="36"/>
        <v>875.41739203650616</v>
      </c>
      <c r="L121" s="21">
        <f t="shared" si="36"/>
        <v>875.41739203650616</v>
      </c>
      <c r="M121" s="21">
        <f t="shared" si="36"/>
        <v>875.41739203650616</v>
      </c>
      <c r="N121" s="21">
        <f t="shared" si="36"/>
        <v>875.41739203650616</v>
      </c>
      <c r="O121" s="21">
        <f t="shared" si="36"/>
        <v>875.41739203650616</v>
      </c>
      <c r="P121" s="21"/>
      <c r="Q121" s="21"/>
      <c r="R121" s="21"/>
      <c r="S121" s="21"/>
      <c r="T121" s="21"/>
      <c r="U121" s="21"/>
      <c r="V121" s="21"/>
      <c r="W121" s="17"/>
      <c r="X121" s="17"/>
      <c r="Y121" s="17"/>
      <c r="Z121" s="17"/>
      <c r="AA121" s="17"/>
      <c r="AB121" s="65">
        <f>J16</f>
        <v>25.191047348967171</v>
      </c>
      <c r="AC121" s="65">
        <f>IF(K$9&gt;$D$6,0,AB121)</f>
        <v>25.191047348967171</v>
      </c>
      <c r="AD121" s="65">
        <f t="shared" si="37"/>
        <v>25.191047348967171</v>
      </c>
      <c r="AE121" s="65">
        <f t="shared" si="37"/>
        <v>25.191047348967171</v>
      </c>
      <c r="AF121" s="65">
        <f t="shared" si="37"/>
        <v>25.191047348967171</v>
      </c>
      <c r="AG121" s="65">
        <f t="shared" si="37"/>
        <v>25.191047348967171</v>
      </c>
      <c r="AH121" s="65"/>
      <c r="AI121" s="65"/>
      <c r="AJ121" s="65"/>
      <c r="AK121" s="65"/>
      <c r="AL121" s="67"/>
      <c r="AM121" s="67"/>
      <c r="AN121" s="67"/>
    </row>
    <row r="122" spans="1:41" s="3" customFormat="1" ht="12" x14ac:dyDescent="0.3">
      <c r="A122" s="17"/>
      <c r="C122" s="3" t="s">
        <v>209</v>
      </c>
      <c r="D122" s="8" t="s">
        <v>32</v>
      </c>
      <c r="E122" s="17"/>
      <c r="F122" s="19"/>
      <c r="G122" s="19"/>
      <c r="H122" s="19"/>
      <c r="I122" s="19"/>
      <c r="J122" s="19"/>
      <c r="K122" s="21">
        <f>K92*K16</f>
        <v>737.03371077860459</v>
      </c>
      <c r="L122" s="21">
        <f t="shared" si="36"/>
        <v>737.03371077860459</v>
      </c>
      <c r="M122" s="21">
        <f t="shared" si="36"/>
        <v>737.03371077860459</v>
      </c>
      <c r="N122" s="21">
        <f t="shared" si="36"/>
        <v>737.03371077860459</v>
      </c>
      <c r="O122" s="21">
        <f t="shared" si="36"/>
        <v>737.03371077860459</v>
      </c>
      <c r="P122" s="21">
        <f t="shared" si="36"/>
        <v>737.03371077860459</v>
      </c>
      <c r="Q122" s="21"/>
      <c r="R122" s="21"/>
      <c r="S122" s="21"/>
      <c r="T122" s="21"/>
      <c r="U122" s="21"/>
      <c r="V122" s="21"/>
      <c r="W122" s="17"/>
      <c r="X122" s="17"/>
      <c r="Y122" s="17"/>
      <c r="Z122" s="17"/>
      <c r="AA122" s="17"/>
      <c r="AB122" s="17"/>
      <c r="AC122" s="65">
        <f>K16</f>
        <v>21.208912771103076</v>
      </c>
      <c r="AD122" s="65">
        <f>IF(L$9&gt;$D$6,0,AC122)</f>
        <v>21.208912771103076</v>
      </c>
      <c r="AE122" s="65">
        <f t="shared" si="37"/>
        <v>21.208912771103076</v>
      </c>
      <c r="AF122" s="65">
        <f t="shared" si="37"/>
        <v>21.208912771103076</v>
      </c>
      <c r="AG122" s="65">
        <f t="shared" si="37"/>
        <v>21.208912771103076</v>
      </c>
      <c r="AH122" s="65">
        <f t="shared" si="37"/>
        <v>21.208912771103076</v>
      </c>
      <c r="AI122" s="65"/>
      <c r="AJ122" s="65"/>
      <c r="AK122" s="65"/>
      <c r="AL122" s="65"/>
      <c r="AM122" s="67"/>
      <c r="AN122" s="67"/>
    </row>
    <row r="123" spans="1:41" s="3" customFormat="1" ht="12" x14ac:dyDescent="0.3">
      <c r="A123" s="17"/>
      <c r="C123" s="3" t="s">
        <v>210</v>
      </c>
      <c r="D123" s="8" t="s">
        <v>32</v>
      </c>
      <c r="E123" s="17"/>
      <c r="F123" s="19"/>
      <c r="G123" s="19"/>
      <c r="H123" s="19"/>
      <c r="I123" s="19"/>
      <c r="J123" s="19"/>
      <c r="K123" s="19"/>
      <c r="L123" s="21">
        <f>L92*L16</f>
        <v>612.94260170513735</v>
      </c>
      <c r="M123" s="21">
        <f t="shared" si="36"/>
        <v>612.94260170513735</v>
      </c>
      <c r="N123" s="21">
        <f t="shared" si="36"/>
        <v>612.94260170513735</v>
      </c>
      <c r="O123" s="21">
        <f t="shared" si="36"/>
        <v>612.94260170513735</v>
      </c>
      <c r="P123" s="21">
        <f t="shared" si="36"/>
        <v>612.94260170513735</v>
      </c>
      <c r="Q123" s="21">
        <f t="shared" si="36"/>
        <v>612.94260170513735</v>
      </c>
      <c r="R123" s="21"/>
      <c r="S123" s="21"/>
      <c r="T123" s="21"/>
      <c r="U123" s="21"/>
      <c r="V123" s="21"/>
      <c r="W123" s="17"/>
      <c r="X123" s="17"/>
      <c r="Y123" s="17"/>
      <c r="Z123" s="17"/>
      <c r="AA123" s="17"/>
      <c r="AB123" s="17"/>
      <c r="AC123" s="17"/>
      <c r="AD123" s="65">
        <f>L16</f>
        <v>17.638061845942104</v>
      </c>
      <c r="AE123" s="65">
        <f>IF(M$9&gt;$D$6,0,AD123)</f>
        <v>17.638061845942104</v>
      </c>
      <c r="AF123" s="65">
        <f t="shared" si="37"/>
        <v>17.638061845942104</v>
      </c>
      <c r="AG123" s="65">
        <f t="shared" si="37"/>
        <v>17.638061845942104</v>
      </c>
      <c r="AH123" s="65">
        <f t="shared" si="37"/>
        <v>17.638061845942104</v>
      </c>
      <c r="AI123" s="65">
        <f t="shared" si="37"/>
        <v>17.638061845942104</v>
      </c>
      <c r="AJ123" s="65"/>
      <c r="AK123" s="65"/>
      <c r="AL123" s="65"/>
      <c r="AM123" s="65"/>
      <c r="AN123" s="67"/>
    </row>
    <row r="124" spans="1:41" s="3" customFormat="1" ht="12" x14ac:dyDescent="0.3">
      <c r="A124" s="17"/>
      <c r="C124" s="3" t="s">
        <v>211</v>
      </c>
      <c r="D124" s="8" t="s">
        <v>32</v>
      </c>
      <c r="E124" s="17"/>
      <c r="F124" s="19"/>
      <c r="G124" s="19"/>
      <c r="H124" s="19"/>
      <c r="I124" s="19"/>
      <c r="J124" s="19"/>
      <c r="K124" s="19"/>
      <c r="L124" s="21"/>
      <c r="M124" s="21">
        <f>M92*M16</f>
        <v>493.68873885172127</v>
      </c>
      <c r="N124" s="21">
        <f t="shared" si="36"/>
        <v>493.68873885172127</v>
      </c>
      <c r="O124" s="21">
        <f t="shared" si="36"/>
        <v>493.68873885172127</v>
      </c>
      <c r="P124" s="21">
        <f t="shared" si="36"/>
        <v>493.68873885172127</v>
      </c>
      <c r="Q124" s="21">
        <f t="shared" si="36"/>
        <v>493.68873885172127</v>
      </c>
      <c r="R124" s="21">
        <f t="shared" si="36"/>
        <v>493.68873885172127</v>
      </c>
      <c r="S124" s="21"/>
      <c r="T124" s="21"/>
      <c r="U124" s="21"/>
      <c r="V124" s="21"/>
      <c r="W124" s="17"/>
      <c r="X124" s="17"/>
      <c r="Y124" s="17"/>
      <c r="Z124" s="17"/>
      <c r="AA124" s="17"/>
      <c r="AB124" s="17"/>
      <c r="AC124" s="17"/>
      <c r="AD124" s="17"/>
      <c r="AE124" s="65">
        <f>M16</f>
        <v>14.206407719561252</v>
      </c>
      <c r="AF124" s="65">
        <f>IF(N$9&gt;$D$6,0,AE124)</f>
        <v>14.206407719561252</v>
      </c>
      <c r="AG124" s="65">
        <f t="shared" si="37"/>
        <v>14.206407719561252</v>
      </c>
      <c r="AH124" s="65">
        <f t="shared" si="37"/>
        <v>14.206407719561252</v>
      </c>
      <c r="AI124" s="65">
        <f t="shared" si="37"/>
        <v>14.206407719561252</v>
      </c>
      <c r="AJ124" s="65">
        <f t="shared" si="37"/>
        <v>14.206407719561252</v>
      </c>
      <c r="AK124" s="65"/>
      <c r="AL124" s="65"/>
      <c r="AM124" s="65"/>
      <c r="AN124" s="65"/>
    </row>
    <row r="125" spans="1:41" s="3" customFormat="1" ht="12" x14ac:dyDescent="0.3">
      <c r="A125" s="17"/>
      <c r="C125" s="3" t="s">
        <v>212</v>
      </c>
      <c r="D125" s="8" t="s">
        <v>32</v>
      </c>
      <c r="E125" s="17"/>
      <c r="F125" s="19"/>
      <c r="G125" s="19"/>
      <c r="H125" s="19"/>
      <c r="I125" s="19"/>
      <c r="J125" s="19"/>
      <c r="K125" s="19"/>
      <c r="L125" s="21"/>
      <c r="M125" s="21"/>
      <c r="N125" s="21">
        <f>N92*N16</f>
        <v>398.81709964664583</v>
      </c>
      <c r="O125" s="21">
        <f t="shared" si="36"/>
        <v>398.81709964664583</v>
      </c>
      <c r="P125" s="21">
        <f t="shared" si="36"/>
        <v>398.81709964664583</v>
      </c>
      <c r="Q125" s="21">
        <f t="shared" si="36"/>
        <v>398.81709964664583</v>
      </c>
      <c r="R125" s="21">
        <f t="shared" si="36"/>
        <v>398.81709964664583</v>
      </c>
      <c r="S125" s="21">
        <f t="shared" si="36"/>
        <v>398.81709964664583</v>
      </c>
      <c r="T125" s="21"/>
      <c r="U125" s="21"/>
      <c r="V125" s="21"/>
      <c r="W125" s="17"/>
      <c r="X125" s="17"/>
      <c r="Y125" s="17"/>
      <c r="Z125" s="17"/>
      <c r="AA125" s="17"/>
      <c r="AB125" s="17"/>
      <c r="AC125" s="17"/>
      <c r="AD125" s="17"/>
      <c r="AE125" s="17"/>
      <c r="AF125" s="65">
        <f>N16</f>
        <v>11.476377476811033</v>
      </c>
      <c r="AG125" s="65">
        <f>IF(O$9&gt;$D$6,0,AF125)</f>
        <v>11.476377476811033</v>
      </c>
      <c r="AH125" s="65">
        <f t="shared" si="37"/>
        <v>11.476377476811033</v>
      </c>
      <c r="AI125" s="65">
        <f t="shared" si="37"/>
        <v>11.476377476811033</v>
      </c>
      <c r="AJ125" s="65">
        <f t="shared" si="37"/>
        <v>11.476377476811033</v>
      </c>
      <c r="AK125" s="65">
        <f t="shared" si="37"/>
        <v>11.476377476811033</v>
      </c>
      <c r="AL125" s="65"/>
      <c r="AM125" s="65"/>
      <c r="AN125" s="65"/>
    </row>
    <row r="126" spans="1:41" s="3" customFormat="1" ht="12" x14ac:dyDescent="0.3">
      <c r="A126" s="17"/>
      <c r="C126" s="3" t="s">
        <v>213</v>
      </c>
      <c r="D126" s="8" t="s">
        <v>32</v>
      </c>
      <c r="E126" s="17"/>
      <c r="F126" s="19"/>
      <c r="G126" s="19"/>
      <c r="H126" s="19"/>
      <c r="I126" s="19"/>
      <c r="J126" s="19"/>
      <c r="K126" s="19"/>
      <c r="L126" s="21"/>
      <c r="M126" s="21"/>
      <c r="N126" s="21"/>
      <c r="O126" s="21">
        <f>O92*O16</f>
        <v>317.77442303832021</v>
      </c>
      <c r="P126" s="21">
        <f t="shared" si="36"/>
        <v>317.77442303832021</v>
      </c>
      <c r="Q126" s="21">
        <f t="shared" si="36"/>
        <v>317.77442303832021</v>
      </c>
      <c r="R126" s="21">
        <f t="shared" si="36"/>
        <v>317.77442303832021</v>
      </c>
      <c r="S126" s="21">
        <f t="shared" si="36"/>
        <v>317.77442303832021</v>
      </c>
      <c r="T126" s="21">
        <f t="shared" si="36"/>
        <v>317.77442303832021</v>
      </c>
      <c r="U126" s="21"/>
      <c r="V126" s="21"/>
      <c r="W126" s="17"/>
      <c r="X126" s="17"/>
      <c r="Y126" s="17"/>
      <c r="Z126" s="17"/>
      <c r="AA126" s="17"/>
      <c r="AB126" s="17"/>
      <c r="AC126" s="17"/>
      <c r="AD126" s="17"/>
      <c r="AE126" s="17"/>
      <c r="AF126" s="17"/>
      <c r="AG126" s="65">
        <f>O16</f>
        <v>9.144290037951663</v>
      </c>
      <c r="AH126" s="65">
        <f>IF(P$9&gt;$D$6,0,AG126)</f>
        <v>9.144290037951663</v>
      </c>
      <c r="AI126" s="65">
        <f t="shared" si="37"/>
        <v>9.144290037951663</v>
      </c>
      <c r="AJ126" s="65">
        <f t="shared" si="37"/>
        <v>9.144290037951663</v>
      </c>
      <c r="AK126" s="65">
        <f t="shared" si="37"/>
        <v>9.144290037951663</v>
      </c>
      <c r="AL126" s="65">
        <f t="shared" si="37"/>
        <v>9.144290037951663</v>
      </c>
      <c r="AM126" s="65"/>
      <c r="AN126" s="65"/>
    </row>
    <row r="127" spans="1:41" s="3" customFormat="1" ht="12" x14ac:dyDescent="0.3">
      <c r="A127" s="17"/>
      <c r="C127" s="3" t="s">
        <v>214</v>
      </c>
      <c r="D127" s="8" t="s">
        <v>32</v>
      </c>
      <c r="E127" s="17"/>
      <c r="F127" s="19"/>
      <c r="G127" s="19"/>
      <c r="H127" s="19"/>
      <c r="I127" s="19"/>
      <c r="J127" s="19"/>
      <c r="K127" s="19"/>
      <c r="L127" s="21"/>
      <c r="M127" s="21"/>
      <c r="N127" s="21"/>
      <c r="O127" s="21"/>
      <c r="P127" s="21">
        <f>P92*P16</f>
        <v>241.11232022596829</v>
      </c>
      <c r="Q127" s="21">
        <f t="shared" si="36"/>
        <v>241.11232022596829</v>
      </c>
      <c r="R127" s="21">
        <f t="shared" si="36"/>
        <v>241.11232022596829</v>
      </c>
      <c r="S127" s="21">
        <f t="shared" si="36"/>
        <v>241.11232022596829</v>
      </c>
      <c r="T127" s="21">
        <f t="shared" si="36"/>
        <v>241.11232022596829</v>
      </c>
      <c r="U127" s="21">
        <f t="shared" si="36"/>
        <v>241.11232022596829</v>
      </c>
      <c r="V127" s="21"/>
      <c r="W127" s="17"/>
      <c r="X127" s="17"/>
      <c r="Y127" s="17"/>
      <c r="Z127" s="17"/>
      <c r="AA127" s="17"/>
      <c r="AB127" s="17"/>
      <c r="AC127" s="17"/>
      <c r="AD127" s="17"/>
      <c r="AE127" s="17"/>
      <c r="AF127" s="17"/>
      <c r="AG127" s="49"/>
      <c r="AH127" s="65">
        <f>P16</f>
        <v>6.9382581731691397</v>
      </c>
      <c r="AI127" s="65">
        <f>IF(Q$9&gt;$D$6,0,AH127)</f>
        <v>6.9382581731691397</v>
      </c>
      <c r="AJ127" s="65">
        <f t="shared" si="37"/>
        <v>6.9382581731691397</v>
      </c>
      <c r="AK127" s="65">
        <f t="shared" si="37"/>
        <v>6.9382581731691397</v>
      </c>
      <c r="AL127" s="65">
        <f t="shared" si="37"/>
        <v>6.9382581731691397</v>
      </c>
      <c r="AM127" s="65">
        <f t="shared" si="37"/>
        <v>6.9382581731691397</v>
      </c>
      <c r="AN127" s="65"/>
    </row>
    <row r="128" spans="1:41" s="3" customFormat="1" ht="12" x14ac:dyDescent="0.3">
      <c r="A128" s="17"/>
      <c r="C128" s="3" t="s">
        <v>215</v>
      </c>
      <c r="D128" s="8" t="s">
        <v>32</v>
      </c>
      <c r="E128" s="17"/>
      <c r="F128" s="19"/>
      <c r="G128" s="19"/>
      <c r="H128" s="19"/>
      <c r="I128" s="19"/>
      <c r="J128" s="19"/>
      <c r="K128" s="19"/>
      <c r="L128" s="21"/>
      <c r="M128" s="21"/>
      <c r="N128" s="21"/>
      <c r="O128" s="21"/>
      <c r="P128" s="21"/>
      <c r="Q128" s="21">
        <f>Q92*Q16</f>
        <v>171.02973359048178</v>
      </c>
      <c r="R128" s="21">
        <f t="shared" si="36"/>
        <v>171.02973359048178</v>
      </c>
      <c r="S128" s="21">
        <f t="shared" si="36"/>
        <v>171.02973359048178</v>
      </c>
      <c r="T128" s="21">
        <f t="shared" si="36"/>
        <v>171.02973359048178</v>
      </c>
      <c r="U128" s="21">
        <f t="shared" si="36"/>
        <v>171.02973359048178</v>
      </c>
      <c r="V128" s="21">
        <f t="shared" si="36"/>
        <v>171.02973359048178</v>
      </c>
      <c r="W128" s="17"/>
      <c r="X128" s="17"/>
      <c r="Y128" s="17"/>
      <c r="Z128" s="17"/>
      <c r="AA128" s="17"/>
      <c r="AB128" s="17"/>
      <c r="AC128" s="17"/>
      <c r="AD128" s="17"/>
      <c r="AE128" s="17"/>
      <c r="AF128" s="17"/>
      <c r="AG128" s="49"/>
      <c r="AH128" s="49"/>
      <c r="AI128" s="65">
        <f>Q16</f>
        <v>4.9215587400386038</v>
      </c>
      <c r="AJ128" s="65">
        <f>IF(R$9&gt;$D$6,0,AI128)</f>
        <v>4.9215587400386038</v>
      </c>
      <c r="AK128" s="65">
        <f t="shared" si="37"/>
        <v>4.9215587400386038</v>
      </c>
      <c r="AL128" s="65">
        <f t="shared" si="37"/>
        <v>4.9215587400386038</v>
      </c>
      <c r="AM128" s="65">
        <f t="shared" si="37"/>
        <v>4.9215587400386038</v>
      </c>
      <c r="AN128" s="65">
        <f t="shared" si="37"/>
        <v>4.9215587400386038</v>
      </c>
    </row>
    <row r="129" spans="1:41" s="3" customFormat="1" ht="12" x14ac:dyDescent="0.3">
      <c r="A129" s="17"/>
      <c r="C129" s="3" t="s">
        <v>334</v>
      </c>
      <c r="D129" s="8" t="s">
        <v>32</v>
      </c>
      <c r="E129" s="17"/>
      <c r="F129" s="19"/>
      <c r="G129" s="19"/>
      <c r="H129" s="19"/>
      <c r="I129" s="19"/>
      <c r="J129" s="19"/>
      <c r="K129" s="19"/>
      <c r="L129" s="21"/>
      <c r="M129" s="21"/>
      <c r="N129" s="21"/>
      <c r="O129" s="21"/>
      <c r="P129" s="21"/>
      <c r="Q129" s="21"/>
      <c r="R129" s="21">
        <f>R92*R16</f>
        <v>128.08472583320528</v>
      </c>
      <c r="S129" s="21">
        <f t="shared" si="36"/>
        <v>128.08472583320528</v>
      </c>
      <c r="T129" s="21">
        <f t="shared" si="36"/>
        <v>128.08472583320528</v>
      </c>
      <c r="U129" s="21">
        <f t="shared" si="36"/>
        <v>128.08472583320528</v>
      </c>
      <c r="V129" s="21">
        <f t="shared" si="36"/>
        <v>128.08472583320528</v>
      </c>
      <c r="W129" s="17"/>
      <c r="X129" s="17"/>
      <c r="Y129" s="17"/>
      <c r="Z129" s="17"/>
      <c r="AA129" s="17"/>
      <c r="AB129" s="17"/>
      <c r="AC129" s="17"/>
      <c r="AD129" s="17"/>
      <c r="AE129" s="17"/>
      <c r="AF129" s="17"/>
      <c r="AG129" s="49"/>
      <c r="AH129" s="49"/>
      <c r="AI129" s="49"/>
      <c r="AJ129" s="65">
        <f>R16</f>
        <v>3.685771407439892</v>
      </c>
      <c r="AK129" s="65">
        <f>IF(S$9&gt;$D$6,0,AJ129)</f>
        <v>3.685771407439892</v>
      </c>
      <c r="AL129" s="65">
        <f t="shared" si="37"/>
        <v>3.685771407439892</v>
      </c>
      <c r="AM129" s="65">
        <f t="shared" si="37"/>
        <v>3.685771407439892</v>
      </c>
      <c r="AN129" s="65">
        <f t="shared" si="37"/>
        <v>3.685771407439892</v>
      </c>
    </row>
    <row r="130" spans="1:41" s="3" customFormat="1" ht="12" x14ac:dyDescent="0.3">
      <c r="A130" s="17"/>
      <c r="C130" s="3" t="s">
        <v>335</v>
      </c>
      <c r="D130" s="8" t="s">
        <v>32</v>
      </c>
      <c r="E130" s="17"/>
      <c r="F130" s="19"/>
      <c r="G130" s="19"/>
      <c r="H130" s="19"/>
      <c r="I130" s="19"/>
      <c r="J130" s="19"/>
      <c r="K130" s="19"/>
      <c r="L130" s="21"/>
      <c r="M130" s="21"/>
      <c r="N130" s="21"/>
      <c r="O130" s="21"/>
      <c r="P130" s="21"/>
      <c r="Q130" s="21"/>
      <c r="R130" s="21"/>
      <c r="S130" s="21">
        <f>S92*S16</f>
        <v>92.451942920030945</v>
      </c>
      <c r="T130" s="21">
        <f t="shared" si="36"/>
        <v>92.451942920030945</v>
      </c>
      <c r="U130" s="21">
        <f t="shared" si="36"/>
        <v>92.451942920030945</v>
      </c>
      <c r="V130" s="21">
        <f t="shared" si="36"/>
        <v>92.451942920030945</v>
      </c>
      <c r="W130" s="17"/>
      <c r="X130" s="17"/>
      <c r="Y130" s="17"/>
      <c r="Z130" s="17"/>
      <c r="AA130" s="17"/>
      <c r="AB130" s="17"/>
      <c r="AC130" s="17"/>
      <c r="AD130" s="17"/>
      <c r="AE130" s="17"/>
      <c r="AF130" s="17"/>
      <c r="AG130" s="49"/>
      <c r="AH130" s="49"/>
      <c r="AI130" s="49"/>
      <c r="AJ130" s="49"/>
      <c r="AK130" s="65">
        <f>S16</f>
        <v>2.6604009616310988</v>
      </c>
      <c r="AL130" s="68">
        <f>IF(T$9&gt;$D$6,0,AK130)</f>
        <v>2.6604009616310988</v>
      </c>
      <c r="AM130" s="68">
        <f t="shared" si="37"/>
        <v>2.6604009616310988</v>
      </c>
      <c r="AN130" s="68">
        <f t="shared" si="37"/>
        <v>2.6604009616310988</v>
      </c>
    </row>
    <row r="131" spans="1:41" s="3" customFormat="1" ht="12" x14ac:dyDescent="0.3">
      <c r="A131" s="17"/>
      <c r="C131" s="3" t="s">
        <v>336</v>
      </c>
      <c r="D131" s="8" t="s">
        <v>32</v>
      </c>
      <c r="E131" s="17"/>
      <c r="F131" s="19"/>
      <c r="G131" s="19"/>
      <c r="H131" s="19"/>
      <c r="I131" s="19"/>
      <c r="J131" s="19"/>
      <c r="K131" s="19"/>
      <c r="L131" s="21"/>
      <c r="M131" s="21"/>
      <c r="N131" s="21"/>
      <c r="O131" s="21"/>
      <c r="P131" s="21"/>
      <c r="Q131" s="21"/>
      <c r="R131" s="21"/>
      <c r="S131" s="21"/>
      <c r="T131" s="21">
        <f>T92*T16</f>
        <v>65.059821831329188</v>
      </c>
      <c r="U131" s="21">
        <f t="shared" si="36"/>
        <v>65.059821831329188</v>
      </c>
      <c r="V131" s="21">
        <f t="shared" si="36"/>
        <v>65.059821831329188</v>
      </c>
      <c r="W131" s="17"/>
      <c r="X131" s="17"/>
      <c r="Y131" s="17"/>
      <c r="Z131" s="17"/>
      <c r="AA131" s="17"/>
      <c r="AB131" s="17"/>
      <c r="AC131" s="17"/>
      <c r="AD131" s="17"/>
      <c r="AE131" s="17"/>
      <c r="AF131" s="17"/>
      <c r="AG131" s="49"/>
      <c r="AH131" s="49"/>
      <c r="AI131" s="49"/>
      <c r="AJ131" s="49"/>
      <c r="AK131" s="49"/>
      <c r="AL131" s="68">
        <f>T16</f>
        <v>1.8721641438442387</v>
      </c>
      <c r="AM131" s="68">
        <f>IF(U$9&gt;$D$6,0,AL131)</f>
        <v>1.8721641438442387</v>
      </c>
      <c r="AN131" s="68">
        <f>IF(V$9&gt;$D$6,0,AM131)</f>
        <v>1.8721641438442387</v>
      </c>
    </row>
    <row r="132" spans="1:41" s="3" customFormat="1" ht="12" x14ac:dyDescent="0.3">
      <c r="A132" s="17"/>
      <c r="C132" s="3" t="s">
        <v>337</v>
      </c>
      <c r="D132" s="8" t="s">
        <v>32</v>
      </c>
      <c r="E132" s="17"/>
      <c r="F132" s="19"/>
      <c r="G132" s="19"/>
      <c r="H132" s="19"/>
      <c r="I132" s="19"/>
      <c r="J132" s="19"/>
      <c r="K132" s="19"/>
      <c r="L132" s="21"/>
      <c r="M132" s="21"/>
      <c r="N132" s="21"/>
      <c r="O132" s="21"/>
      <c r="P132" s="21"/>
      <c r="Q132" s="21"/>
      <c r="R132" s="21"/>
      <c r="S132" s="21"/>
      <c r="T132" s="21"/>
      <c r="U132" s="21">
        <f>U92*U16</f>
        <v>44.455941414498135</v>
      </c>
      <c r="V132" s="21">
        <f t="shared" si="36"/>
        <v>44.455941414498135</v>
      </c>
      <c r="W132" s="17"/>
      <c r="X132" s="17"/>
      <c r="Y132" s="17"/>
      <c r="Z132" s="17"/>
      <c r="AA132" s="17"/>
      <c r="AB132" s="17"/>
      <c r="AC132" s="17"/>
      <c r="AD132" s="17"/>
      <c r="AE132" s="17"/>
      <c r="AF132" s="17"/>
      <c r="AG132" s="49"/>
      <c r="AH132" s="49"/>
      <c r="AI132" s="49"/>
      <c r="AJ132" s="49"/>
      <c r="AK132" s="49"/>
      <c r="AL132" s="69"/>
      <c r="AM132" s="68">
        <f>U16</f>
        <v>1.2792660224744907</v>
      </c>
      <c r="AN132" s="68">
        <f>IF(V$9&gt;$D$6,0,AM132)</f>
        <v>1.2792660224744907</v>
      </c>
    </row>
    <row r="133" spans="1:41" s="3" customFormat="1" ht="12" x14ac:dyDescent="0.3">
      <c r="A133" s="17"/>
      <c r="C133" s="3" t="s">
        <v>338</v>
      </c>
      <c r="D133" s="8" t="s">
        <v>32</v>
      </c>
      <c r="E133" s="17"/>
      <c r="F133" s="19"/>
      <c r="G133" s="19"/>
      <c r="H133" s="19"/>
      <c r="I133" s="19"/>
      <c r="J133" s="19"/>
      <c r="K133" s="19"/>
      <c r="L133" s="21"/>
      <c r="M133" s="21"/>
      <c r="N133" s="21"/>
      <c r="O133" s="21"/>
      <c r="P133" s="21"/>
      <c r="Q133" s="21"/>
      <c r="R133" s="21"/>
      <c r="S133" s="21"/>
      <c r="T133" s="21"/>
      <c r="U133" s="21"/>
      <c r="V133" s="21">
        <f>V92*V16</f>
        <v>28.504912138784917</v>
      </c>
      <c r="W133" s="17"/>
      <c r="X133" s="17"/>
      <c r="Y133" s="17"/>
      <c r="Z133" s="17"/>
      <c r="AA133" s="17"/>
      <c r="AB133" s="17"/>
      <c r="AC133" s="17"/>
      <c r="AD133" s="17"/>
      <c r="AE133" s="17"/>
      <c r="AF133" s="17"/>
      <c r="AG133" s="49"/>
      <c r="AH133" s="49"/>
      <c r="AI133" s="49"/>
      <c r="AJ133" s="49"/>
      <c r="AK133" s="49"/>
      <c r="AL133" s="69"/>
      <c r="AM133" s="69"/>
      <c r="AN133" s="68">
        <f>V16</f>
        <v>0.82025853941034732</v>
      </c>
    </row>
    <row r="134" spans="1:41" s="3" customFormat="1" ht="12" x14ac:dyDescent="0.3">
      <c r="A134" s="17"/>
      <c r="C134" s="9" t="s">
        <v>339</v>
      </c>
      <c r="D134" s="10" t="s">
        <v>32</v>
      </c>
      <c r="E134" s="23"/>
      <c r="F134" s="22">
        <f>SUM(F117:F133)</f>
        <v>0</v>
      </c>
      <c r="G134" s="22">
        <f t="shared" ref="G134:V134" si="38">SUM(G117:G133)</f>
        <v>0</v>
      </c>
      <c r="H134" s="22">
        <f t="shared" si="38"/>
        <v>1091.4280267640202</v>
      </c>
      <c r="I134" s="22">
        <f t="shared" si="38"/>
        <v>2086.3894707679988</v>
      </c>
      <c r="J134" s="22">
        <f t="shared" si="38"/>
        <v>2961.8068628045048</v>
      </c>
      <c r="K134" s="22">
        <f t="shared" si="38"/>
        <v>3698.8405735831093</v>
      </c>
      <c r="L134" s="22">
        <f t="shared" si="38"/>
        <v>4311.7831752882466</v>
      </c>
      <c r="M134" s="22">
        <f t="shared" si="38"/>
        <v>4805.4719141399682</v>
      </c>
      <c r="N134" s="22">
        <f t="shared" si="38"/>
        <v>4112.8609870225937</v>
      </c>
      <c r="O134" s="22">
        <f t="shared" si="38"/>
        <v>3435.6739660569351</v>
      </c>
      <c r="P134" s="22">
        <f t="shared" si="38"/>
        <v>2801.3688942463968</v>
      </c>
      <c r="Q134" s="22">
        <f t="shared" si="38"/>
        <v>2235.3649170582748</v>
      </c>
      <c r="R134" s="22">
        <f t="shared" si="38"/>
        <v>1750.5070411863426</v>
      </c>
      <c r="S134" s="22">
        <f t="shared" si="38"/>
        <v>1349.2702452546523</v>
      </c>
      <c r="T134" s="22">
        <f t="shared" si="38"/>
        <v>1015.5129674393356</v>
      </c>
      <c r="U134" s="22">
        <f t="shared" si="38"/>
        <v>742.19448581551353</v>
      </c>
      <c r="V134" s="22">
        <f t="shared" si="38"/>
        <v>529.58707772833031</v>
      </c>
      <c r="W134" s="17"/>
      <c r="X134" s="17"/>
      <c r="Y134" s="17"/>
      <c r="Z134" s="62">
        <f t="shared" ref="Z134:AI134" si="39">SUM(Z117:Z133)</f>
        <v>31.406978374329228</v>
      </c>
      <c r="AA134" s="62">
        <f t="shared" si="39"/>
        <v>60.038030343714553</v>
      </c>
      <c r="AB134" s="62">
        <f t="shared" si="39"/>
        <v>85.229077692681727</v>
      </c>
      <c r="AC134" s="62">
        <f t="shared" si="39"/>
        <v>106.4379904637848</v>
      </c>
      <c r="AD134" s="62">
        <f t="shared" si="39"/>
        <v>124.0760523097269</v>
      </c>
      <c r="AE134" s="62">
        <f t="shared" si="39"/>
        <v>138.28246002928816</v>
      </c>
      <c r="AF134" s="62">
        <f t="shared" si="39"/>
        <v>118.35185913176997</v>
      </c>
      <c r="AG134" s="62">
        <f t="shared" si="39"/>
        <v>98.865097200336308</v>
      </c>
      <c r="AH134" s="62">
        <f t="shared" si="39"/>
        <v>80.612308024538279</v>
      </c>
      <c r="AI134" s="62">
        <f t="shared" si="39"/>
        <v>64.324953993473798</v>
      </c>
      <c r="AJ134" s="62">
        <f>SUM(AJ120:AJ133)</f>
        <v>50.372663554971588</v>
      </c>
      <c r="AK134" s="62">
        <f>SUM(AK121:AK133)</f>
        <v>38.82665679704143</v>
      </c>
      <c r="AL134" s="62">
        <f>SUM(AL122:AL133)</f>
        <v>29.222443464074633</v>
      </c>
      <c r="AM134" s="62">
        <f>SUM(AM123:AM133)</f>
        <v>21.357419448597465</v>
      </c>
      <c r="AN134" s="62">
        <f>SUM(AN124:AN133)</f>
        <v>15.239419814838673</v>
      </c>
      <c r="AO134" s="69" t="s">
        <v>393</v>
      </c>
    </row>
    <row r="135" spans="1:41" s="3" customFormat="1" ht="12" x14ac:dyDescent="0.3">
      <c r="A135" s="17"/>
      <c r="C135" s="9"/>
      <c r="D135" s="10"/>
      <c r="E135" s="23"/>
      <c r="F135" s="22"/>
      <c r="G135" s="22"/>
      <c r="H135" s="22"/>
      <c r="I135" s="22"/>
      <c r="J135" s="22"/>
      <c r="K135" s="22"/>
      <c r="L135" s="22"/>
      <c r="M135" s="22"/>
      <c r="N135" s="22"/>
      <c r="O135" s="22"/>
      <c r="P135" s="22"/>
      <c r="Q135" s="22"/>
      <c r="R135" s="22"/>
      <c r="S135" s="22"/>
      <c r="T135" s="22"/>
      <c r="U135" s="22"/>
      <c r="V135" s="22"/>
      <c r="W135" s="17"/>
      <c r="X135" s="17"/>
      <c r="Y135" s="17"/>
      <c r="Z135" s="17"/>
      <c r="AA135" s="17"/>
      <c r="AB135" s="17"/>
      <c r="AC135" s="17"/>
      <c r="AD135" s="17"/>
      <c r="AE135" s="17"/>
      <c r="AF135" s="17"/>
      <c r="AG135" s="49"/>
      <c r="AH135" s="49"/>
      <c r="AI135" s="49"/>
      <c r="AJ135" s="49"/>
      <c r="AK135" s="49"/>
      <c r="AL135" s="69"/>
      <c r="AM135" s="69"/>
      <c r="AN135" s="68"/>
    </row>
    <row r="136" spans="1:41" s="3" customFormat="1" ht="12" x14ac:dyDescent="0.3">
      <c r="A136" s="17"/>
      <c r="C136" s="3" t="s">
        <v>37</v>
      </c>
      <c r="D136" s="8" t="s">
        <v>33</v>
      </c>
      <c r="E136" s="17"/>
      <c r="F136" s="24">
        <v>0.20453020005884084</v>
      </c>
      <c r="G136" s="24">
        <v>0.20657550205942926</v>
      </c>
      <c r="H136" s="24">
        <v>0.20864125708002357</v>
      </c>
      <c r="I136" s="24">
        <v>0.21072766965082382</v>
      </c>
      <c r="J136" s="24">
        <v>0.21283494634733205</v>
      </c>
      <c r="K136" s="24">
        <v>0.21496329581080537</v>
      </c>
      <c r="L136" s="24">
        <v>0.21711292876891342</v>
      </c>
      <c r="M136" s="24">
        <v>0.21928405805660256</v>
      </c>
      <c r="N136" s="24">
        <v>0.2214768986371686</v>
      </c>
      <c r="O136" s="24">
        <v>0.22369166762354029</v>
      </c>
      <c r="P136" s="24">
        <v>0.22592858429977569</v>
      </c>
      <c r="Q136" s="24">
        <v>0.22818787014277345</v>
      </c>
      <c r="R136" s="24">
        <v>0.22818787014277345</v>
      </c>
      <c r="S136" s="24">
        <v>0.22818787014277345</v>
      </c>
      <c r="T136" s="24">
        <v>0.22818787014277345</v>
      </c>
      <c r="U136" s="24">
        <v>0.22818787014277345</v>
      </c>
      <c r="V136" s="24">
        <v>0.22818787014277345</v>
      </c>
      <c r="W136" s="17"/>
      <c r="X136" s="17"/>
      <c r="Y136" s="17"/>
    </row>
    <row r="137" spans="1:41" s="3" customFormat="1" ht="12" x14ac:dyDescent="0.3">
      <c r="A137" s="17"/>
      <c r="C137" s="3" t="s">
        <v>38</v>
      </c>
      <c r="D137" s="8" t="s">
        <v>33</v>
      </c>
      <c r="E137" s="17"/>
      <c r="F137" s="24">
        <v>0.1725276512699814</v>
      </c>
      <c r="G137" s="24">
        <v>0.17425292778268123</v>
      </c>
      <c r="H137" s="24">
        <v>0.17599545706050804</v>
      </c>
      <c r="I137" s="24">
        <v>0.17775541163111311</v>
      </c>
      <c r="J137" s="24">
        <v>0.17953296574742425</v>
      </c>
      <c r="K137" s="24">
        <v>0.1813282954048985</v>
      </c>
      <c r="L137" s="24">
        <v>0.18314157835894748</v>
      </c>
      <c r="M137" s="24">
        <v>0.18497299414253696</v>
      </c>
      <c r="N137" s="24">
        <v>0.18682272408396233</v>
      </c>
      <c r="O137" s="24">
        <v>0.18869095132480196</v>
      </c>
      <c r="P137" s="24">
        <v>0.19057786083804998</v>
      </c>
      <c r="Q137" s="24">
        <v>0.19248363944643049</v>
      </c>
      <c r="R137" s="24">
        <v>0.19248363944643049</v>
      </c>
      <c r="S137" s="24">
        <v>0.19248363944643049</v>
      </c>
      <c r="T137" s="24">
        <v>0.19248363944643049</v>
      </c>
      <c r="U137" s="24">
        <v>0.19248363944643049</v>
      </c>
      <c r="V137" s="24">
        <v>0.19248363944643049</v>
      </c>
      <c r="W137" s="17"/>
      <c r="X137" s="17"/>
      <c r="Y137" s="17"/>
      <c r="Z137" s="17"/>
      <c r="AA137" s="17"/>
      <c r="AB137" s="17"/>
      <c r="AC137" s="17"/>
      <c r="AD137" s="17"/>
      <c r="AE137" s="17"/>
      <c r="AF137" s="17"/>
      <c r="AG137" s="17"/>
      <c r="AH137" s="17"/>
      <c r="AI137" s="17"/>
      <c r="AJ137" s="17"/>
      <c r="AK137" s="17"/>
    </row>
    <row r="138" spans="1:41" s="3" customFormat="1" ht="12" x14ac:dyDescent="0.3">
      <c r="A138" s="17"/>
      <c r="D138" s="8"/>
      <c r="E138" s="17"/>
      <c r="F138" s="24"/>
      <c r="G138" s="24"/>
      <c r="H138" s="24"/>
      <c r="I138" s="24"/>
      <c r="J138" s="24"/>
      <c r="K138" s="24"/>
      <c r="L138" s="24"/>
      <c r="M138" s="24"/>
      <c r="N138" s="24"/>
      <c r="O138" s="24"/>
      <c r="P138" s="24"/>
      <c r="Q138" s="24"/>
      <c r="R138" s="24"/>
      <c r="S138" s="24"/>
      <c r="T138" s="24"/>
      <c r="U138" s="24"/>
      <c r="V138" s="24"/>
      <c r="W138" s="17"/>
      <c r="X138" s="17"/>
      <c r="Y138" s="17"/>
      <c r="Z138" s="17"/>
      <c r="AA138" s="17"/>
      <c r="AB138" s="17"/>
      <c r="AC138" s="17"/>
      <c r="AD138" s="17"/>
      <c r="AE138" s="17"/>
      <c r="AF138" s="17"/>
      <c r="AG138" s="17"/>
      <c r="AH138" s="17"/>
      <c r="AI138" s="17"/>
      <c r="AJ138" s="17"/>
      <c r="AK138" s="17"/>
    </row>
    <row r="139" spans="1:41" s="3" customFormat="1" ht="12" x14ac:dyDescent="0.3">
      <c r="A139" s="17"/>
      <c r="C139" s="9" t="s">
        <v>340</v>
      </c>
      <c r="D139" s="10" t="s">
        <v>20</v>
      </c>
      <c r="E139" s="23"/>
      <c r="F139" s="22">
        <f>F113*F136+F134*F137</f>
        <v>0</v>
      </c>
      <c r="G139" s="22">
        <f t="shared" ref="G139:V139" si="40">G113*G136+G134*G137</f>
        <v>0</v>
      </c>
      <c r="H139" s="22">
        <f t="shared" si="40"/>
        <v>216.42419337721674</v>
      </c>
      <c r="I139" s="22">
        <f t="shared" si="40"/>
        <v>419.83814864983435</v>
      </c>
      <c r="J139" s="22">
        <f t="shared" si="40"/>
        <v>605.21730613516502</v>
      </c>
      <c r="K139" s="22">
        <f t="shared" si="40"/>
        <v>767.95734883483738</v>
      </c>
      <c r="L139" s="22">
        <f t="shared" si="40"/>
        <v>908.62469603644467</v>
      </c>
      <c r="M139" s="22">
        <f t="shared" si="40"/>
        <v>1026.7830142714258</v>
      </c>
      <c r="N139" s="22">
        <f t="shared" si="40"/>
        <v>922.41362122549776</v>
      </c>
      <c r="O139" s="22">
        <f t="shared" si="40"/>
        <v>815.28191225804744</v>
      </c>
      <c r="P139" s="22">
        <f t="shared" si="40"/>
        <v>711.22732484613243</v>
      </c>
      <c r="Q139" s="22">
        <f t="shared" si="40"/>
        <v>616.14438997817456</v>
      </c>
      <c r="R139" s="22">
        <f t="shared" si="40"/>
        <v>528.46710847473514</v>
      </c>
      <c r="S139" s="22">
        <f t="shared" si="40"/>
        <v>456.04270727839059</v>
      </c>
      <c r="T139" s="22">
        <f t="shared" si="40"/>
        <v>395.91343388482869</v>
      </c>
      <c r="U139" s="22">
        <f t="shared" si="40"/>
        <v>346.75070272336023</v>
      </c>
      <c r="V139" s="22">
        <f t="shared" si="40"/>
        <v>308.66736548174066</v>
      </c>
      <c r="W139" s="17"/>
      <c r="X139" s="17"/>
      <c r="Y139" s="17"/>
      <c r="Z139" s="17"/>
      <c r="AA139" s="17"/>
      <c r="AB139" s="17"/>
      <c r="AC139" s="17"/>
      <c r="AD139" s="17"/>
      <c r="AE139" s="17"/>
      <c r="AF139" s="17"/>
      <c r="AG139" s="17"/>
      <c r="AH139" s="17"/>
      <c r="AI139" s="17"/>
      <c r="AJ139" s="17"/>
      <c r="AK139" s="17"/>
    </row>
    <row r="140" spans="1:41" s="3" customFormat="1" ht="12" x14ac:dyDescent="0.3">
      <c r="A140" s="17"/>
      <c r="E140" s="17"/>
      <c r="F140" s="19"/>
      <c r="G140" s="19"/>
      <c r="H140" s="19"/>
      <c r="I140" s="19"/>
      <c r="J140" s="19"/>
      <c r="K140" s="19"/>
      <c r="L140" s="19"/>
      <c r="M140" s="19"/>
      <c r="N140" s="19"/>
      <c r="O140" s="19"/>
      <c r="P140" s="19"/>
      <c r="Q140" s="19"/>
      <c r="R140" s="19"/>
      <c r="S140" s="19"/>
      <c r="T140" s="19"/>
      <c r="U140" s="19"/>
      <c r="V140" s="19"/>
      <c r="W140" s="17"/>
      <c r="X140" s="17"/>
      <c r="Y140" s="17"/>
      <c r="Z140" s="17"/>
      <c r="AA140" s="17"/>
      <c r="AB140" s="17"/>
      <c r="AC140" s="17"/>
      <c r="AD140" s="17"/>
      <c r="AE140" s="17"/>
      <c r="AF140" s="17"/>
      <c r="AG140" s="17"/>
      <c r="AH140" s="17"/>
      <c r="AI140" s="17"/>
      <c r="AJ140" s="17"/>
      <c r="AK140" s="17"/>
    </row>
    <row r="141" spans="1:41" s="17" customFormat="1" ht="12" x14ac:dyDescent="0.3">
      <c r="C141" s="23" t="s">
        <v>341</v>
      </c>
      <c r="D141" s="23"/>
      <c r="F141" s="19"/>
      <c r="G141" s="19"/>
      <c r="H141" s="19"/>
      <c r="I141" s="19"/>
      <c r="J141" s="19"/>
      <c r="K141" s="19"/>
      <c r="L141" s="19"/>
      <c r="M141" s="19"/>
      <c r="N141" s="19"/>
      <c r="O141" s="19"/>
      <c r="P141" s="19"/>
      <c r="Q141" s="19"/>
      <c r="R141" s="19"/>
      <c r="S141" s="19"/>
      <c r="T141" s="19"/>
      <c r="U141" s="19"/>
      <c r="V141" s="19"/>
    </row>
    <row r="142" spans="1:41" s="3" customFormat="1" ht="12" x14ac:dyDescent="0.3">
      <c r="A142" s="17"/>
      <c r="C142" s="41" t="s">
        <v>342</v>
      </c>
      <c r="E142" s="17"/>
      <c r="F142" s="19"/>
      <c r="G142" s="19"/>
      <c r="H142" s="19"/>
      <c r="I142" s="19"/>
      <c r="J142" s="19"/>
      <c r="K142" s="19"/>
      <c r="L142" s="19"/>
      <c r="M142" s="19"/>
      <c r="N142" s="19"/>
      <c r="O142" s="19"/>
      <c r="P142" s="19"/>
      <c r="Q142" s="19"/>
      <c r="R142" s="19"/>
      <c r="S142" s="19"/>
      <c r="T142" s="19"/>
      <c r="U142" s="19"/>
      <c r="V142" s="19"/>
      <c r="W142" s="17"/>
      <c r="X142" s="17"/>
      <c r="Y142" s="17"/>
      <c r="Z142" s="17"/>
      <c r="AA142" s="17"/>
      <c r="AB142" s="17"/>
      <c r="AC142" s="17"/>
      <c r="AD142" s="17"/>
      <c r="AE142" s="17"/>
      <c r="AF142" s="17"/>
      <c r="AG142" s="17"/>
      <c r="AH142" s="17"/>
      <c r="AI142" s="17"/>
      <c r="AJ142" s="17"/>
      <c r="AK142" s="17"/>
    </row>
    <row r="143" spans="1:41" s="3" customFormat="1" ht="12" x14ac:dyDescent="0.3">
      <c r="A143" s="17"/>
      <c r="C143" s="3" t="s">
        <v>41</v>
      </c>
      <c r="D143" s="8" t="s">
        <v>35</v>
      </c>
      <c r="E143" s="17"/>
      <c r="F143" s="21">
        <v>100.84615384615384</v>
      </c>
      <c r="G143" s="21">
        <v>102.76923076923076</v>
      </c>
      <c r="H143" s="21">
        <v>110</v>
      </c>
      <c r="I143" s="21">
        <v>118</v>
      </c>
      <c r="J143" s="21">
        <v>126</v>
      </c>
      <c r="K143" s="21">
        <v>134</v>
      </c>
      <c r="L143" s="21">
        <v>142</v>
      </c>
      <c r="M143" s="21">
        <v>150</v>
      </c>
      <c r="N143" s="21">
        <v>152</v>
      </c>
      <c r="O143" s="21">
        <v>154.5</v>
      </c>
      <c r="P143" s="21">
        <v>157</v>
      </c>
      <c r="Q143" s="21">
        <v>160</v>
      </c>
      <c r="R143" s="21">
        <f>Q143</f>
        <v>160</v>
      </c>
      <c r="S143" s="21">
        <f t="shared" ref="S143:V144" si="41">R143</f>
        <v>160</v>
      </c>
      <c r="T143" s="21">
        <f t="shared" si="41"/>
        <v>160</v>
      </c>
      <c r="U143" s="21">
        <f t="shared" si="41"/>
        <v>160</v>
      </c>
      <c r="V143" s="21">
        <f t="shared" si="41"/>
        <v>160</v>
      </c>
      <c r="W143" s="17"/>
      <c r="X143" s="17"/>
      <c r="Y143" s="17"/>
      <c r="Z143" s="17"/>
      <c r="AA143" s="17"/>
      <c r="AB143" s="17"/>
      <c r="AC143" s="17"/>
      <c r="AD143" s="17"/>
      <c r="AE143" s="17"/>
      <c r="AF143" s="17"/>
      <c r="AG143" s="17"/>
      <c r="AH143" s="17"/>
      <c r="AI143" s="17"/>
      <c r="AJ143" s="17"/>
      <c r="AK143" s="17"/>
    </row>
    <row r="144" spans="1:41" s="3" customFormat="1" ht="12" x14ac:dyDescent="0.3">
      <c r="A144" s="17"/>
      <c r="C144" s="3" t="s">
        <v>42</v>
      </c>
      <c r="D144" s="8" t="s">
        <v>35</v>
      </c>
      <c r="E144" s="17"/>
      <c r="F144" s="21">
        <v>119.76923076923077</v>
      </c>
      <c r="G144" s="21">
        <v>124.65384615384616</v>
      </c>
      <c r="H144" s="21">
        <v>132</v>
      </c>
      <c r="I144" s="21">
        <v>139</v>
      </c>
      <c r="J144" s="21">
        <v>148</v>
      </c>
      <c r="K144" s="21">
        <v>157</v>
      </c>
      <c r="L144" s="21">
        <v>166</v>
      </c>
      <c r="M144" s="21">
        <v>175</v>
      </c>
      <c r="N144" s="21">
        <v>178.75</v>
      </c>
      <c r="O144" s="21">
        <v>182.5</v>
      </c>
      <c r="P144" s="21">
        <v>186.25</v>
      </c>
      <c r="Q144" s="21">
        <v>190</v>
      </c>
      <c r="R144" s="21">
        <f>Q144</f>
        <v>190</v>
      </c>
      <c r="S144" s="21">
        <f t="shared" si="41"/>
        <v>190</v>
      </c>
      <c r="T144" s="21">
        <f t="shared" si="41"/>
        <v>190</v>
      </c>
      <c r="U144" s="21">
        <f t="shared" si="41"/>
        <v>190</v>
      </c>
      <c r="V144" s="21">
        <f t="shared" si="41"/>
        <v>190</v>
      </c>
      <c r="W144" s="17"/>
      <c r="X144" s="17"/>
      <c r="Y144" s="17"/>
      <c r="Z144" s="17"/>
      <c r="AA144" s="17"/>
      <c r="AB144" s="17"/>
      <c r="AC144" s="17"/>
      <c r="AD144" s="17"/>
      <c r="AE144" s="17"/>
      <c r="AF144" s="17"/>
      <c r="AG144" s="17"/>
      <c r="AH144" s="17"/>
      <c r="AI144" s="17"/>
      <c r="AJ144" s="17"/>
      <c r="AK144" s="17"/>
    </row>
    <row r="145" spans="1:41" s="3" customFormat="1" ht="12" x14ac:dyDescent="0.3">
      <c r="A145" s="17"/>
      <c r="C145" s="3" t="s">
        <v>43</v>
      </c>
      <c r="D145" s="8" t="s">
        <v>30</v>
      </c>
      <c r="E145" s="17"/>
      <c r="F145" s="20">
        <f t="shared" ref="F145:V146" si="42">F83/F143</f>
        <v>6.8421052631578956</v>
      </c>
      <c r="G145" s="20">
        <f t="shared" si="42"/>
        <v>6.7140718562874255</v>
      </c>
      <c r="H145" s="20">
        <f t="shared" si="42"/>
        <v>6.2727272727272725</v>
      </c>
      <c r="I145" s="20">
        <f t="shared" si="42"/>
        <v>5.8474576271186445</v>
      </c>
      <c r="J145" s="20">
        <f t="shared" si="42"/>
        <v>5.4761904761904763</v>
      </c>
      <c r="K145" s="20">
        <f t="shared" si="42"/>
        <v>5.1492537313432836</v>
      </c>
      <c r="L145" s="20">
        <f t="shared" si="42"/>
        <v>4.859154929577465</v>
      </c>
      <c r="M145" s="20">
        <f t="shared" si="42"/>
        <v>4.5999999999999996</v>
      </c>
      <c r="N145" s="20">
        <f t="shared" si="42"/>
        <v>4.5394736842105265</v>
      </c>
      <c r="O145" s="20">
        <f t="shared" si="42"/>
        <v>4.4660194174757279</v>
      </c>
      <c r="P145" s="20">
        <f t="shared" si="42"/>
        <v>4.3949044585987265</v>
      </c>
      <c r="Q145" s="20">
        <f t="shared" si="42"/>
        <v>4.3125</v>
      </c>
      <c r="R145" s="20">
        <f t="shared" si="42"/>
        <v>4.3125</v>
      </c>
      <c r="S145" s="20">
        <f t="shared" si="42"/>
        <v>4.3125</v>
      </c>
      <c r="T145" s="20">
        <f t="shared" si="42"/>
        <v>4.3125</v>
      </c>
      <c r="U145" s="20">
        <f t="shared" si="42"/>
        <v>4.3125</v>
      </c>
      <c r="V145" s="20">
        <f t="shared" si="42"/>
        <v>4.3125</v>
      </c>
      <c r="W145" s="17"/>
      <c r="X145" s="17"/>
      <c r="Y145" s="17"/>
      <c r="Z145" s="17"/>
      <c r="AA145" s="17"/>
      <c r="AB145" s="17"/>
      <c r="AC145" s="17"/>
      <c r="AD145" s="17"/>
      <c r="AE145" s="17"/>
      <c r="AF145" s="17"/>
      <c r="AG145" s="17"/>
      <c r="AH145" s="17"/>
      <c r="AI145" s="17"/>
      <c r="AJ145" s="17"/>
      <c r="AK145" s="17"/>
    </row>
    <row r="146" spans="1:41" s="3" customFormat="1" ht="12" x14ac:dyDescent="0.3">
      <c r="A146" s="17"/>
      <c r="C146" s="3" t="s">
        <v>44</v>
      </c>
      <c r="D146" s="8" t="s">
        <v>30</v>
      </c>
      <c r="E146" s="17"/>
      <c r="F146" s="20">
        <f t="shared" si="42"/>
        <v>10.01926782273603</v>
      </c>
      <c r="G146" s="20">
        <f t="shared" si="42"/>
        <v>9.6266584387534699</v>
      </c>
      <c r="H146" s="20">
        <f t="shared" si="42"/>
        <v>9.0909090909090917</v>
      </c>
      <c r="I146" s="20">
        <f t="shared" si="42"/>
        <v>8.6330935251798557</v>
      </c>
      <c r="J146" s="20">
        <f t="shared" si="42"/>
        <v>8.1081081081081088</v>
      </c>
      <c r="K146" s="20">
        <f t="shared" si="42"/>
        <v>7.6433121019108281</v>
      </c>
      <c r="L146" s="20">
        <f t="shared" si="42"/>
        <v>7.2289156626506026</v>
      </c>
      <c r="M146" s="20">
        <f t="shared" si="42"/>
        <v>6.8571428571428568</v>
      </c>
      <c r="N146" s="20">
        <f t="shared" si="42"/>
        <v>6.7132867132867133</v>
      </c>
      <c r="O146" s="20">
        <f t="shared" si="42"/>
        <v>6.5753424657534243</v>
      </c>
      <c r="P146" s="20">
        <f t="shared" si="42"/>
        <v>6.4429530201342278</v>
      </c>
      <c r="Q146" s="20">
        <f t="shared" si="42"/>
        <v>6.3157894736842106</v>
      </c>
      <c r="R146" s="20">
        <f t="shared" si="42"/>
        <v>6.3157894736842106</v>
      </c>
      <c r="S146" s="20">
        <f t="shared" si="42"/>
        <v>6.3157894736842106</v>
      </c>
      <c r="T146" s="20">
        <f t="shared" si="42"/>
        <v>6.3157894736842106</v>
      </c>
      <c r="U146" s="20">
        <f t="shared" si="42"/>
        <v>6.3157894736842106</v>
      </c>
      <c r="V146" s="20">
        <f t="shared" si="42"/>
        <v>6.3157894736842106</v>
      </c>
      <c r="W146" s="17"/>
      <c r="X146" s="17"/>
      <c r="Y146" s="17"/>
      <c r="Z146" s="17"/>
      <c r="AA146" s="17"/>
      <c r="AB146" s="17"/>
      <c r="AC146" s="17"/>
      <c r="AD146" s="17"/>
      <c r="AE146" s="17"/>
      <c r="AF146" s="17"/>
      <c r="AG146" s="17"/>
      <c r="AH146" s="17"/>
      <c r="AI146" s="17"/>
      <c r="AJ146" s="17"/>
      <c r="AK146" s="17"/>
    </row>
    <row r="147" spans="1:41" s="3" customFormat="1" ht="12" x14ac:dyDescent="0.3">
      <c r="A147" s="17"/>
      <c r="C147" s="3" t="s">
        <v>39</v>
      </c>
      <c r="D147" s="8" t="s">
        <v>36</v>
      </c>
      <c r="E147" s="17"/>
      <c r="F147" s="20">
        <f t="shared" ref="F147:V148" si="43">F145*F89/1000</f>
        <v>4.7894736842105265</v>
      </c>
      <c r="G147" s="20">
        <f t="shared" si="43"/>
        <v>4.6998502994011977</v>
      </c>
      <c r="H147" s="20">
        <f t="shared" si="43"/>
        <v>4.3909090909090907</v>
      </c>
      <c r="I147" s="20">
        <f t="shared" si="43"/>
        <v>4.093220338983051</v>
      </c>
      <c r="J147" s="20">
        <f t="shared" si="43"/>
        <v>3.8333333333333335</v>
      </c>
      <c r="K147" s="20">
        <f t="shared" si="43"/>
        <v>3.6044776119402986</v>
      </c>
      <c r="L147" s="20">
        <f t="shared" si="43"/>
        <v>3.4014084507042255</v>
      </c>
      <c r="M147" s="20">
        <f t="shared" si="43"/>
        <v>3.2199999999999998</v>
      </c>
      <c r="N147" s="20">
        <f t="shared" si="43"/>
        <v>3.1776315789473686</v>
      </c>
      <c r="O147" s="20">
        <f t="shared" si="43"/>
        <v>3.1262135922330092</v>
      </c>
      <c r="P147" s="20">
        <f t="shared" si="43"/>
        <v>3.0764331210191087</v>
      </c>
      <c r="Q147" s="20">
        <f t="shared" si="43"/>
        <v>3.0187499999999998</v>
      </c>
      <c r="R147" s="20">
        <f t="shared" si="43"/>
        <v>3.0187499999999998</v>
      </c>
      <c r="S147" s="20">
        <f t="shared" si="43"/>
        <v>3.0187499999999998</v>
      </c>
      <c r="T147" s="20">
        <f t="shared" si="43"/>
        <v>3.0187499999999998</v>
      </c>
      <c r="U147" s="20">
        <f t="shared" si="43"/>
        <v>3.0187499999999998</v>
      </c>
      <c r="V147" s="20">
        <f t="shared" si="43"/>
        <v>3.0187499999999998</v>
      </c>
      <c r="W147" s="17"/>
      <c r="X147" s="17"/>
      <c r="Y147" s="17"/>
      <c r="Z147" s="17"/>
      <c r="AA147" s="17"/>
      <c r="AB147" s="17"/>
      <c r="AC147" s="17"/>
      <c r="AD147" s="17"/>
      <c r="AE147" s="17"/>
      <c r="AF147" s="17"/>
      <c r="AG147" s="17"/>
      <c r="AH147" s="17"/>
      <c r="AI147" s="17"/>
      <c r="AJ147" s="17"/>
      <c r="AK147" s="17"/>
    </row>
    <row r="148" spans="1:41" s="3" customFormat="1" ht="12" x14ac:dyDescent="0.3">
      <c r="A148" s="17"/>
      <c r="C148" s="3" t="s">
        <v>40</v>
      </c>
      <c r="D148" s="8" t="s">
        <v>36</v>
      </c>
      <c r="E148" s="17"/>
      <c r="F148" s="20">
        <f t="shared" si="43"/>
        <v>16.030828516377646</v>
      </c>
      <c r="G148" s="20">
        <f t="shared" si="43"/>
        <v>15.402653502005553</v>
      </c>
      <c r="H148" s="20">
        <f t="shared" si="43"/>
        <v>14.545454545454547</v>
      </c>
      <c r="I148" s="20">
        <f t="shared" si="43"/>
        <v>13.812949640287769</v>
      </c>
      <c r="J148" s="20">
        <f t="shared" si="43"/>
        <v>12.972972972972974</v>
      </c>
      <c r="K148" s="20">
        <f t="shared" si="43"/>
        <v>12.229299363057326</v>
      </c>
      <c r="L148" s="20">
        <f t="shared" si="43"/>
        <v>11.566265060240966</v>
      </c>
      <c r="M148" s="20">
        <f t="shared" si="43"/>
        <v>10.971428571428572</v>
      </c>
      <c r="N148" s="20">
        <f t="shared" si="43"/>
        <v>10.741258741258742</v>
      </c>
      <c r="O148" s="20">
        <f t="shared" si="43"/>
        <v>10.520547945205479</v>
      </c>
      <c r="P148" s="20">
        <f t="shared" si="43"/>
        <v>10.308724832214764</v>
      </c>
      <c r="Q148" s="20">
        <f t="shared" si="43"/>
        <v>10.105263157894736</v>
      </c>
      <c r="R148" s="20">
        <f t="shared" si="43"/>
        <v>10.105263157894736</v>
      </c>
      <c r="S148" s="20">
        <f t="shared" si="43"/>
        <v>10.105263157894736</v>
      </c>
      <c r="T148" s="20">
        <f t="shared" si="43"/>
        <v>10.105263157894736</v>
      </c>
      <c r="U148" s="20">
        <f t="shared" si="43"/>
        <v>10.105263157894736</v>
      </c>
      <c r="V148" s="20">
        <f t="shared" si="43"/>
        <v>10.105263157894736</v>
      </c>
      <c r="W148" s="17"/>
      <c r="X148" s="17"/>
      <c r="Y148" s="17"/>
      <c r="Z148" s="17"/>
      <c r="AA148" s="17"/>
      <c r="AB148" s="17"/>
      <c r="AC148" s="17"/>
      <c r="AD148" s="17"/>
      <c r="AE148" s="17"/>
      <c r="AF148" s="17"/>
      <c r="AG148" s="17"/>
      <c r="AH148" s="17"/>
      <c r="AI148" s="17"/>
      <c r="AJ148" s="17"/>
      <c r="AK148" s="17"/>
    </row>
    <row r="149" spans="1:41" s="3" customFormat="1" ht="12" x14ac:dyDescent="0.3">
      <c r="A149" s="17"/>
      <c r="D149" s="8"/>
      <c r="E149" s="17"/>
      <c r="F149" s="20"/>
      <c r="G149" s="20"/>
      <c r="H149" s="20"/>
      <c r="I149" s="20"/>
      <c r="J149" s="20"/>
      <c r="K149" s="20"/>
      <c r="L149" s="20"/>
      <c r="M149" s="20"/>
      <c r="N149" s="20"/>
      <c r="O149" s="20"/>
      <c r="P149" s="20"/>
      <c r="Q149" s="20"/>
      <c r="R149" s="20"/>
      <c r="S149" s="20"/>
      <c r="T149" s="20"/>
      <c r="U149" s="20"/>
      <c r="V149" s="20"/>
      <c r="W149" s="17"/>
      <c r="X149" s="17"/>
      <c r="Y149" s="17"/>
      <c r="Z149" s="17"/>
      <c r="AA149" s="17"/>
      <c r="AB149" s="17"/>
      <c r="AC149" s="17"/>
      <c r="AD149" s="17"/>
      <c r="AE149" s="17"/>
      <c r="AF149" s="17"/>
      <c r="AG149" s="17"/>
      <c r="AH149" s="17"/>
      <c r="AI149" s="17"/>
      <c r="AJ149" s="17"/>
      <c r="AK149" s="17"/>
    </row>
    <row r="150" spans="1:41" s="3" customFormat="1" ht="12" x14ac:dyDescent="0.3">
      <c r="A150" s="17"/>
      <c r="C150" s="9" t="s">
        <v>343</v>
      </c>
      <c r="D150" s="8"/>
      <c r="E150" s="17"/>
      <c r="F150" s="20"/>
      <c r="G150" s="20"/>
      <c r="H150" s="20"/>
      <c r="I150" s="20"/>
      <c r="J150" s="20"/>
      <c r="K150" s="20"/>
      <c r="L150" s="20"/>
      <c r="M150" s="20"/>
      <c r="N150" s="20"/>
      <c r="O150" s="20"/>
      <c r="P150" s="20"/>
      <c r="Q150" s="20"/>
      <c r="R150" s="20"/>
      <c r="S150" s="20"/>
      <c r="T150" s="20"/>
      <c r="U150" s="20"/>
      <c r="V150" s="20"/>
      <c r="W150" s="17"/>
      <c r="X150" s="17"/>
      <c r="Y150" s="17"/>
      <c r="Z150" s="17"/>
      <c r="AA150" s="17"/>
      <c r="AB150" s="17"/>
      <c r="AC150" s="17"/>
      <c r="AD150" s="17"/>
      <c r="AE150" s="17"/>
      <c r="AF150" s="17"/>
      <c r="AG150" s="17"/>
      <c r="AH150" s="17"/>
      <c r="AI150" s="17"/>
      <c r="AJ150" s="17"/>
      <c r="AK150" s="17"/>
    </row>
    <row r="151" spans="1:41" s="3" customFormat="1" ht="12" x14ac:dyDescent="0.3">
      <c r="A151" s="17"/>
      <c r="C151" s="3" t="s">
        <v>344</v>
      </c>
      <c r="D151" s="53" t="s">
        <v>290</v>
      </c>
      <c r="E151" s="17"/>
      <c r="F151" s="20"/>
      <c r="G151" s="54" t="s">
        <v>263</v>
      </c>
      <c r="H151" s="20"/>
      <c r="I151" s="20"/>
      <c r="J151" s="20"/>
      <c r="K151" s="20"/>
      <c r="L151" s="20"/>
      <c r="M151" s="20"/>
      <c r="N151" s="20"/>
      <c r="O151" s="20"/>
      <c r="P151" s="20"/>
      <c r="Q151" s="20"/>
      <c r="R151" s="20"/>
      <c r="S151" s="20"/>
      <c r="T151" s="20"/>
      <c r="U151" s="20"/>
      <c r="V151" s="20"/>
      <c r="W151" s="17"/>
      <c r="X151" s="17"/>
      <c r="Y151" s="17"/>
      <c r="Z151" s="17"/>
      <c r="AA151" s="17"/>
      <c r="AB151" s="17"/>
      <c r="AC151" s="17"/>
      <c r="AD151" s="17"/>
      <c r="AE151" s="17"/>
      <c r="AF151" s="17"/>
      <c r="AG151" s="17"/>
      <c r="AH151" s="17"/>
      <c r="AI151" s="17"/>
      <c r="AJ151" s="17"/>
      <c r="AK151" s="17"/>
    </row>
    <row r="152" spans="1:41" x14ac:dyDescent="0.35">
      <c r="A152" s="17"/>
      <c r="C152" s="3" t="s">
        <v>45</v>
      </c>
      <c r="D152" s="8" t="s">
        <v>32</v>
      </c>
      <c r="E152" s="17"/>
      <c r="F152" s="21">
        <f>F147*F19</f>
        <v>0</v>
      </c>
      <c r="G152" s="21">
        <f>IF(G$9&gt;$D$6,0,F152)</f>
        <v>0</v>
      </c>
      <c r="H152" s="21">
        <f t="shared" ref="H152:V167" si="44">IF(H$9&gt;$D$6,0,G152)</f>
        <v>0</v>
      </c>
      <c r="I152" s="21">
        <f t="shared" si="44"/>
        <v>0</v>
      </c>
      <c r="J152" s="21">
        <f t="shared" si="44"/>
        <v>0</v>
      </c>
      <c r="K152" s="21">
        <f t="shared" si="44"/>
        <v>0</v>
      </c>
      <c r="L152" s="21">
        <f t="shared" si="44"/>
        <v>0</v>
      </c>
      <c r="M152" s="21">
        <f t="shared" si="44"/>
        <v>0</v>
      </c>
      <c r="N152" s="21">
        <f t="shared" si="44"/>
        <v>0</v>
      </c>
      <c r="O152" s="21">
        <f t="shared" si="44"/>
        <v>0</v>
      </c>
      <c r="P152" s="21">
        <f t="shared" si="44"/>
        <v>0</v>
      </c>
      <c r="Q152" s="21">
        <f t="shared" si="44"/>
        <v>0</v>
      </c>
      <c r="R152" s="21">
        <f t="shared" si="44"/>
        <v>0</v>
      </c>
      <c r="S152" s="21">
        <f t="shared" si="44"/>
        <v>0</v>
      </c>
      <c r="T152" s="21">
        <f t="shared" si="44"/>
        <v>0</v>
      </c>
      <c r="U152" s="21">
        <f t="shared" si="44"/>
        <v>0</v>
      </c>
      <c r="V152" s="21">
        <f t="shared" si="44"/>
        <v>0</v>
      </c>
      <c r="W152" s="25"/>
      <c r="X152" s="17"/>
      <c r="Y152" s="17"/>
      <c r="Z152" s="17"/>
      <c r="AA152" s="17"/>
      <c r="AB152" s="17"/>
      <c r="AC152" s="17"/>
      <c r="AD152" s="17"/>
      <c r="AE152" s="17"/>
      <c r="AF152" s="17"/>
      <c r="AG152" s="17"/>
      <c r="AH152" s="17"/>
      <c r="AI152" s="17"/>
      <c r="AJ152" s="17"/>
      <c r="AK152" s="17"/>
      <c r="AL152" s="3"/>
      <c r="AM152" s="3"/>
      <c r="AN152" s="3"/>
      <c r="AO152" s="3"/>
    </row>
    <row r="153" spans="1:41" x14ac:dyDescent="0.35">
      <c r="A153" s="17"/>
      <c r="C153" s="3" t="s">
        <v>46</v>
      </c>
      <c r="D153" s="8" t="s">
        <v>32</v>
      </c>
      <c r="E153" s="17"/>
      <c r="F153" s="19"/>
      <c r="G153" s="21">
        <f>G147*G19</f>
        <v>0</v>
      </c>
      <c r="H153" s="21">
        <f t="shared" si="44"/>
        <v>0</v>
      </c>
      <c r="I153" s="21">
        <f t="shared" si="44"/>
        <v>0</v>
      </c>
      <c r="J153" s="21">
        <f t="shared" si="44"/>
        <v>0</v>
      </c>
      <c r="K153" s="21">
        <f t="shared" si="44"/>
        <v>0</v>
      </c>
      <c r="L153" s="21">
        <f t="shared" si="44"/>
        <v>0</v>
      </c>
      <c r="M153" s="21">
        <f t="shared" si="44"/>
        <v>0</v>
      </c>
      <c r="N153" s="21">
        <f t="shared" si="44"/>
        <v>0</v>
      </c>
      <c r="O153" s="21">
        <f t="shared" si="44"/>
        <v>0</v>
      </c>
      <c r="P153" s="21">
        <f t="shared" si="44"/>
        <v>0</v>
      </c>
      <c r="Q153" s="21">
        <f t="shared" si="44"/>
        <v>0</v>
      </c>
      <c r="R153" s="21">
        <f t="shared" si="44"/>
        <v>0</v>
      </c>
      <c r="S153" s="21">
        <f t="shared" si="44"/>
        <v>0</v>
      </c>
      <c r="T153" s="21">
        <f t="shared" si="44"/>
        <v>0</v>
      </c>
      <c r="U153" s="21">
        <f t="shared" si="44"/>
        <v>0</v>
      </c>
      <c r="V153" s="21">
        <f t="shared" si="44"/>
        <v>0</v>
      </c>
      <c r="W153" s="25"/>
      <c r="X153" s="17"/>
      <c r="Y153" s="17"/>
      <c r="Z153" s="17"/>
      <c r="AA153" s="17"/>
      <c r="AB153" s="17"/>
      <c r="AC153" s="17"/>
      <c r="AD153" s="17"/>
      <c r="AE153" s="17"/>
      <c r="AF153" s="17"/>
      <c r="AG153" s="17"/>
      <c r="AH153" s="17"/>
      <c r="AI153" s="17"/>
      <c r="AJ153" s="17"/>
      <c r="AK153" s="17"/>
      <c r="AL153" s="3"/>
      <c r="AM153" s="3"/>
      <c r="AN153" s="3"/>
      <c r="AO153" s="3"/>
    </row>
    <row r="154" spans="1:41" x14ac:dyDescent="0.35">
      <c r="A154" s="17"/>
      <c r="C154" s="3" t="s">
        <v>47</v>
      </c>
      <c r="D154" s="8" t="s">
        <v>32</v>
      </c>
      <c r="E154" s="17"/>
      <c r="F154" s="19"/>
      <c r="G154" s="19"/>
      <c r="H154" s="21">
        <f>H147*H19</f>
        <v>58.589671453780696</v>
      </c>
      <c r="I154" s="21">
        <f t="shared" si="44"/>
        <v>58.589671453780696</v>
      </c>
      <c r="J154" s="21">
        <f t="shared" si="44"/>
        <v>58.589671453780696</v>
      </c>
      <c r="K154" s="21">
        <f t="shared" si="44"/>
        <v>58.589671453780696</v>
      </c>
      <c r="L154" s="21">
        <f t="shared" si="44"/>
        <v>58.589671453780696</v>
      </c>
      <c r="M154" s="21">
        <f t="shared" si="44"/>
        <v>58.589671453780696</v>
      </c>
      <c r="N154" s="21">
        <f t="shared" si="44"/>
        <v>58.589671453780696</v>
      </c>
      <c r="O154" s="21">
        <f t="shared" si="44"/>
        <v>58.589671453780696</v>
      </c>
      <c r="P154" s="21">
        <f t="shared" si="44"/>
        <v>58.589671453780696</v>
      </c>
      <c r="Q154" s="21">
        <f t="shared" si="44"/>
        <v>58.589671453780696</v>
      </c>
      <c r="R154" s="21">
        <f t="shared" si="44"/>
        <v>58.589671453780696</v>
      </c>
      <c r="S154" s="21">
        <f t="shared" si="44"/>
        <v>58.589671453780696</v>
      </c>
      <c r="T154" s="21">
        <f t="shared" si="44"/>
        <v>58.589671453780696</v>
      </c>
      <c r="U154" s="21">
        <f t="shared" si="44"/>
        <v>58.589671453780696</v>
      </c>
      <c r="V154" s="21">
        <f t="shared" si="44"/>
        <v>58.589671453780696</v>
      </c>
      <c r="W154" s="25"/>
      <c r="X154" s="17"/>
      <c r="Y154" s="17"/>
      <c r="Z154" s="17"/>
      <c r="AA154" s="17"/>
      <c r="AB154" s="17"/>
      <c r="AC154" s="17"/>
      <c r="AD154" s="17"/>
      <c r="AE154" s="17"/>
      <c r="AF154" s="17"/>
      <c r="AG154" s="17"/>
      <c r="AH154" s="17"/>
      <c r="AI154" s="17"/>
      <c r="AJ154" s="17"/>
      <c r="AK154" s="17"/>
      <c r="AL154" s="3"/>
      <c r="AM154" s="3"/>
      <c r="AN154" s="3"/>
      <c r="AO154" s="3"/>
    </row>
    <row r="155" spans="1:41" x14ac:dyDescent="0.35">
      <c r="A155" s="17"/>
      <c r="C155" s="3" t="s">
        <v>48</v>
      </c>
      <c r="D155" s="8" t="s">
        <v>32</v>
      </c>
      <c r="E155" s="17"/>
      <c r="F155" s="19"/>
      <c r="G155" s="19"/>
      <c r="H155" s="19"/>
      <c r="I155" s="21">
        <f>I147*I19</f>
        <v>54.192514867782585</v>
      </c>
      <c r="J155" s="21">
        <f t="shared" si="44"/>
        <v>54.192514867782585</v>
      </c>
      <c r="K155" s="21">
        <f t="shared" si="44"/>
        <v>54.192514867782585</v>
      </c>
      <c r="L155" s="21">
        <f t="shared" si="44"/>
        <v>54.192514867782585</v>
      </c>
      <c r="M155" s="21">
        <f t="shared" si="44"/>
        <v>54.192514867782585</v>
      </c>
      <c r="N155" s="21">
        <f t="shared" si="44"/>
        <v>54.192514867782585</v>
      </c>
      <c r="O155" s="21">
        <f t="shared" si="44"/>
        <v>54.192514867782585</v>
      </c>
      <c r="P155" s="21">
        <f t="shared" si="44"/>
        <v>54.192514867782585</v>
      </c>
      <c r="Q155" s="21">
        <f t="shared" si="44"/>
        <v>54.192514867782585</v>
      </c>
      <c r="R155" s="21">
        <f t="shared" si="44"/>
        <v>54.192514867782585</v>
      </c>
      <c r="S155" s="21">
        <f t="shared" si="44"/>
        <v>54.192514867782585</v>
      </c>
      <c r="T155" s="21">
        <f t="shared" si="44"/>
        <v>54.192514867782585</v>
      </c>
      <c r="U155" s="21">
        <f t="shared" si="44"/>
        <v>54.192514867782585</v>
      </c>
      <c r="V155" s="21">
        <f t="shared" si="44"/>
        <v>54.192514867782585</v>
      </c>
      <c r="W155" s="25"/>
      <c r="X155" s="17"/>
      <c r="Y155" s="17"/>
      <c r="Z155" s="17"/>
      <c r="AA155" s="17"/>
      <c r="AB155" s="17"/>
      <c r="AC155" s="17"/>
      <c r="AD155" s="17"/>
      <c r="AE155" s="17"/>
      <c r="AF155" s="17"/>
      <c r="AG155" s="17"/>
      <c r="AH155" s="17"/>
      <c r="AI155" s="17"/>
      <c r="AJ155" s="17"/>
      <c r="AK155" s="17"/>
      <c r="AL155" s="3"/>
      <c r="AM155" s="3"/>
      <c r="AN155" s="3"/>
      <c r="AO155" s="3"/>
    </row>
    <row r="156" spans="1:41" x14ac:dyDescent="0.35">
      <c r="A156" s="17"/>
      <c r="C156" s="3" t="s">
        <v>49</v>
      </c>
      <c r="D156" s="8" t="s">
        <v>32</v>
      </c>
      <c r="E156" s="17"/>
      <c r="F156" s="19"/>
      <c r="G156" s="19"/>
      <c r="H156" s="19"/>
      <c r="I156" s="19"/>
      <c r="J156" s="21">
        <f>J147*J19</f>
        <v>49.475735991287806</v>
      </c>
      <c r="K156" s="21">
        <f t="shared" si="44"/>
        <v>49.475735991287806</v>
      </c>
      <c r="L156" s="21">
        <f t="shared" si="44"/>
        <v>49.475735991287806</v>
      </c>
      <c r="M156" s="21">
        <f t="shared" si="44"/>
        <v>49.475735991287806</v>
      </c>
      <c r="N156" s="21">
        <f t="shared" si="44"/>
        <v>49.475735991287806</v>
      </c>
      <c r="O156" s="21">
        <f t="shared" si="44"/>
        <v>49.475735991287806</v>
      </c>
      <c r="P156" s="21">
        <f t="shared" si="44"/>
        <v>49.475735991287806</v>
      </c>
      <c r="Q156" s="21">
        <f t="shared" si="44"/>
        <v>49.475735991287806</v>
      </c>
      <c r="R156" s="21">
        <f t="shared" si="44"/>
        <v>49.475735991287806</v>
      </c>
      <c r="S156" s="21">
        <f t="shared" si="44"/>
        <v>49.475735991287806</v>
      </c>
      <c r="T156" s="21">
        <f t="shared" si="44"/>
        <v>49.475735991287806</v>
      </c>
      <c r="U156" s="21">
        <f t="shared" si="44"/>
        <v>49.475735991287806</v>
      </c>
      <c r="V156" s="21">
        <f t="shared" si="44"/>
        <v>49.475735991287806</v>
      </c>
      <c r="W156" s="25"/>
      <c r="X156" s="17"/>
      <c r="Y156" s="17"/>
      <c r="Z156" s="17"/>
      <c r="AA156" s="17"/>
      <c r="AB156" s="17"/>
      <c r="AC156" s="17"/>
      <c r="AD156" s="17"/>
      <c r="AE156" s="17"/>
      <c r="AF156" s="17"/>
      <c r="AG156" s="17"/>
      <c r="AH156" s="17"/>
      <c r="AI156" s="17"/>
      <c r="AJ156" s="17"/>
      <c r="AK156" s="17"/>
      <c r="AL156" s="3"/>
      <c r="AM156" s="3"/>
      <c r="AN156" s="3"/>
      <c r="AO156" s="3"/>
    </row>
    <row r="157" spans="1:41" x14ac:dyDescent="0.35">
      <c r="A157" s="17"/>
      <c r="C157" s="3" t="s">
        <v>50</v>
      </c>
      <c r="D157" s="8" t="s">
        <v>32</v>
      </c>
      <c r="E157" s="17"/>
      <c r="F157" s="19"/>
      <c r="G157" s="19"/>
      <c r="H157" s="19"/>
      <c r="I157" s="19"/>
      <c r="J157" s="19"/>
      <c r="K157" s="21">
        <f>K147*K19</f>
        <v>44.197579203264397</v>
      </c>
      <c r="L157" s="21">
        <f t="shared" si="44"/>
        <v>44.197579203264397</v>
      </c>
      <c r="M157" s="21">
        <f t="shared" si="44"/>
        <v>44.197579203264397</v>
      </c>
      <c r="N157" s="21">
        <f t="shared" si="44"/>
        <v>44.197579203264397</v>
      </c>
      <c r="O157" s="21">
        <f t="shared" si="44"/>
        <v>44.197579203264397</v>
      </c>
      <c r="P157" s="21">
        <f t="shared" si="44"/>
        <v>44.197579203264397</v>
      </c>
      <c r="Q157" s="21">
        <f t="shared" si="44"/>
        <v>44.197579203264397</v>
      </c>
      <c r="R157" s="21">
        <f t="shared" si="44"/>
        <v>44.197579203264397</v>
      </c>
      <c r="S157" s="21">
        <f t="shared" si="44"/>
        <v>44.197579203264397</v>
      </c>
      <c r="T157" s="21">
        <f t="shared" si="44"/>
        <v>44.197579203264397</v>
      </c>
      <c r="U157" s="21">
        <f t="shared" si="44"/>
        <v>44.197579203264397</v>
      </c>
      <c r="V157" s="21">
        <f t="shared" si="44"/>
        <v>44.197579203264397</v>
      </c>
      <c r="W157" s="25"/>
      <c r="X157" s="17"/>
      <c r="Y157" s="17"/>
      <c r="Z157" s="17"/>
      <c r="AA157" s="17"/>
      <c r="AB157" s="17"/>
      <c r="AC157" s="17"/>
      <c r="AD157" s="17"/>
      <c r="AE157" s="17"/>
      <c r="AF157" s="17"/>
      <c r="AG157" s="17"/>
      <c r="AH157" s="17"/>
      <c r="AI157" s="17"/>
      <c r="AJ157" s="17"/>
      <c r="AK157" s="17"/>
      <c r="AL157" s="3"/>
      <c r="AM157" s="3"/>
      <c r="AN157" s="3"/>
      <c r="AO157" s="3"/>
    </row>
    <row r="158" spans="1:41" x14ac:dyDescent="0.35">
      <c r="A158" s="17"/>
      <c r="C158" s="3" t="s">
        <v>51</v>
      </c>
      <c r="D158" s="8" t="s">
        <v>32</v>
      </c>
      <c r="E158" s="17"/>
      <c r="F158" s="19"/>
      <c r="G158" s="19"/>
      <c r="H158" s="19"/>
      <c r="I158" s="19"/>
      <c r="J158" s="19"/>
      <c r="K158" s="19"/>
      <c r="L158" s="21">
        <f>L147*L19</f>
        <v>37.154368858309589</v>
      </c>
      <c r="M158" s="21">
        <f t="shared" si="44"/>
        <v>37.154368858309589</v>
      </c>
      <c r="N158" s="21">
        <f t="shared" si="44"/>
        <v>37.154368858309589</v>
      </c>
      <c r="O158" s="21">
        <f t="shared" si="44"/>
        <v>37.154368858309589</v>
      </c>
      <c r="P158" s="21">
        <f t="shared" si="44"/>
        <v>37.154368858309589</v>
      </c>
      <c r="Q158" s="21">
        <f t="shared" si="44"/>
        <v>37.154368858309589</v>
      </c>
      <c r="R158" s="21">
        <f t="shared" si="44"/>
        <v>37.154368858309589</v>
      </c>
      <c r="S158" s="21">
        <f t="shared" si="44"/>
        <v>37.154368858309589</v>
      </c>
      <c r="T158" s="21">
        <f t="shared" si="44"/>
        <v>37.154368858309589</v>
      </c>
      <c r="U158" s="21">
        <f t="shared" si="44"/>
        <v>37.154368858309589</v>
      </c>
      <c r="V158" s="21">
        <f t="shared" si="44"/>
        <v>37.154368858309589</v>
      </c>
      <c r="W158" s="25"/>
      <c r="X158" s="17"/>
      <c r="Y158" s="17"/>
      <c r="Z158" s="17"/>
      <c r="AA158" s="17"/>
      <c r="AB158" s="17"/>
      <c r="AC158" s="17"/>
      <c r="AD158" s="17"/>
      <c r="AE158" s="17"/>
      <c r="AF158" s="17"/>
      <c r="AG158" s="17"/>
      <c r="AH158" s="17"/>
      <c r="AI158" s="17"/>
      <c r="AJ158" s="17"/>
      <c r="AK158" s="17"/>
      <c r="AL158" s="3"/>
      <c r="AM158" s="3"/>
      <c r="AN158" s="3"/>
      <c r="AO158" s="3"/>
    </row>
    <row r="159" spans="1:41" x14ac:dyDescent="0.35">
      <c r="A159" s="17"/>
      <c r="C159" s="3" t="s">
        <v>165</v>
      </c>
      <c r="D159" s="8" t="s">
        <v>32</v>
      </c>
      <c r="E159" s="17"/>
      <c r="F159" s="19"/>
      <c r="G159" s="19"/>
      <c r="H159" s="19"/>
      <c r="I159" s="19"/>
      <c r="J159" s="19"/>
      <c r="K159" s="19"/>
      <c r="L159" s="21"/>
      <c r="M159" s="21">
        <f>M147*M19</f>
        <v>29.819846293533711</v>
      </c>
      <c r="N159" s="21">
        <f t="shared" si="44"/>
        <v>29.819846293533711</v>
      </c>
      <c r="O159" s="21">
        <f t="shared" si="44"/>
        <v>29.819846293533711</v>
      </c>
      <c r="P159" s="21">
        <f t="shared" si="44"/>
        <v>29.819846293533711</v>
      </c>
      <c r="Q159" s="21">
        <f t="shared" si="44"/>
        <v>29.819846293533711</v>
      </c>
      <c r="R159" s="21">
        <f t="shared" si="44"/>
        <v>29.819846293533711</v>
      </c>
      <c r="S159" s="21">
        <f t="shared" si="44"/>
        <v>29.819846293533711</v>
      </c>
      <c r="T159" s="21">
        <f t="shared" si="44"/>
        <v>29.819846293533711</v>
      </c>
      <c r="U159" s="21">
        <f t="shared" si="44"/>
        <v>29.819846293533711</v>
      </c>
      <c r="V159" s="21">
        <f t="shared" si="44"/>
        <v>29.819846293533711</v>
      </c>
      <c r="W159" s="25"/>
      <c r="X159" s="17"/>
      <c r="Y159" s="17"/>
      <c r="Z159" s="17"/>
      <c r="AA159" s="17"/>
      <c r="AB159" s="17"/>
      <c r="AC159" s="17"/>
      <c r="AD159" s="17"/>
      <c r="AE159" s="17"/>
      <c r="AF159" s="17"/>
      <c r="AG159" s="17"/>
      <c r="AH159" s="17"/>
      <c r="AI159" s="17"/>
      <c r="AJ159" s="17"/>
      <c r="AK159" s="17"/>
      <c r="AL159" s="3"/>
      <c r="AM159" s="3"/>
      <c r="AN159" s="3"/>
      <c r="AO159" s="3"/>
    </row>
    <row r="160" spans="1:41" x14ac:dyDescent="0.35">
      <c r="A160" s="17"/>
      <c r="C160" s="3" t="s">
        <v>166</v>
      </c>
      <c r="D160" s="8" t="s">
        <v>32</v>
      </c>
      <c r="E160" s="17"/>
      <c r="F160" s="19"/>
      <c r="G160" s="19"/>
      <c r="H160" s="19"/>
      <c r="I160" s="19"/>
      <c r="J160" s="19"/>
      <c r="K160" s="19"/>
      <c r="L160" s="21"/>
      <c r="M160" s="21"/>
      <c r="N160" s="21">
        <f>N147*N19</f>
        <v>24.221148911959155</v>
      </c>
      <c r="O160" s="21">
        <f t="shared" si="44"/>
        <v>24.221148911959155</v>
      </c>
      <c r="P160" s="21">
        <f t="shared" si="44"/>
        <v>24.221148911959155</v>
      </c>
      <c r="Q160" s="21">
        <f t="shared" si="44"/>
        <v>24.221148911959155</v>
      </c>
      <c r="R160" s="21">
        <f t="shared" si="44"/>
        <v>24.221148911959155</v>
      </c>
      <c r="S160" s="21">
        <f t="shared" si="44"/>
        <v>24.221148911959155</v>
      </c>
      <c r="T160" s="21">
        <f t="shared" si="44"/>
        <v>24.221148911959155</v>
      </c>
      <c r="U160" s="21">
        <f t="shared" si="44"/>
        <v>24.221148911959155</v>
      </c>
      <c r="V160" s="21">
        <f t="shared" si="44"/>
        <v>24.221148911959155</v>
      </c>
      <c r="W160" s="25"/>
      <c r="X160" s="17"/>
      <c r="Y160" s="17"/>
      <c r="Z160" s="17"/>
      <c r="AA160" s="17"/>
      <c r="AB160" s="17"/>
      <c r="AC160" s="17"/>
      <c r="AD160" s="17"/>
      <c r="AE160" s="17"/>
      <c r="AF160" s="17"/>
      <c r="AG160" s="17"/>
      <c r="AH160" s="17"/>
      <c r="AI160" s="17"/>
      <c r="AJ160" s="17"/>
      <c r="AK160" s="17"/>
      <c r="AL160" s="3"/>
      <c r="AM160" s="3"/>
      <c r="AN160" s="3"/>
      <c r="AO160" s="3"/>
    </row>
    <row r="161" spans="1:41" x14ac:dyDescent="0.35">
      <c r="A161" s="17"/>
      <c r="C161" s="3" t="s">
        <v>167</v>
      </c>
      <c r="D161" s="8" t="s">
        <v>32</v>
      </c>
      <c r="E161" s="17"/>
      <c r="F161" s="19"/>
      <c r="G161" s="19"/>
      <c r="H161" s="19"/>
      <c r="I161" s="19"/>
      <c r="J161" s="19"/>
      <c r="K161" s="19"/>
      <c r="L161" s="21"/>
      <c r="M161" s="21"/>
      <c r="N161" s="21"/>
      <c r="O161" s="21">
        <f>O147*O19</f>
        <v>18.261752709314212</v>
      </c>
      <c r="P161" s="21">
        <f t="shared" si="44"/>
        <v>18.261752709314212</v>
      </c>
      <c r="Q161" s="21">
        <f t="shared" si="44"/>
        <v>18.261752709314212</v>
      </c>
      <c r="R161" s="21">
        <f t="shared" si="44"/>
        <v>18.261752709314212</v>
      </c>
      <c r="S161" s="21">
        <f t="shared" si="44"/>
        <v>18.261752709314212</v>
      </c>
      <c r="T161" s="21">
        <f t="shared" si="44"/>
        <v>18.261752709314212</v>
      </c>
      <c r="U161" s="21">
        <f t="shared" si="44"/>
        <v>18.261752709314212</v>
      </c>
      <c r="V161" s="21">
        <f t="shared" si="44"/>
        <v>18.261752709314212</v>
      </c>
      <c r="W161" s="25"/>
      <c r="X161" s="17"/>
      <c r="Y161" s="17"/>
      <c r="Z161" s="17"/>
      <c r="AA161" s="17"/>
      <c r="AB161" s="17"/>
      <c r="AC161" s="17"/>
      <c r="AD161" s="17"/>
      <c r="AE161" s="17"/>
      <c r="AF161" s="17"/>
      <c r="AG161" s="17"/>
      <c r="AH161" s="17"/>
      <c r="AI161" s="17"/>
      <c r="AJ161" s="17"/>
      <c r="AK161" s="17"/>
      <c r="AL161" s="3"/>
      <c r="AM161" s="3"/>
      <c r="AN161" s="3"/>
      <c r="AO161" s="3"/>
    </row>
    <row r="162" spans="1:41" x14ac:dyDescent="0.35">
      <c r="A162" s="17"/>
      <c r="C162" s="3" t="s">
        <v>168</v>
      </c>
      <c r="D162" s="8" t="s">
        <v>32</v>
      </c>
      <c r="E162" s="17"/>
      <c r="F162" s="19"/>
      <c r="G162" s="19"/>
      <c r="H162" s="19"/>
      <c r="I162" s="19"/>
      <c r="J162" s="19"/>
      <c r="K162" s="19"/>
      <c r="L162" s="21"/>
      <c r="M162" s="21"/>
      <c r="N162" s="21"/>
      <c r="O162" s="21"/>
      <c r="P162" s="21">
        <f>P147*P19</f>
        <v>13.515618040873013</v>
      </c>
      <c r="Q162" s="21">
        <f t="shared" si="44"/>
        <v>13.515618040873013</v>
      </c>
      <c r="R162" s="21">
        <f t="shared" si="44"/>
        <v>13.515618040873013</v>
      </c>
      <c r="S162" s="21">
        <f t="shared" si="44"/>
        <v>13.515618040873013</v>
      </c>
      <c r="T162" s="21">
        <f t="shared" si="44"/>
        <v>13.515618040873013</v>
      </c>
      <c r="U162" s="21">
        <f t="shared" si="44"/>
        <v>13.515618040873013</v>
      </c>
      <c r="V162" s="21">
        <f t="shared" si="44"/>
        <v>13.515618040873013</v>
      </c>
      <c r="W162" s="25"/>
      <c r="X162" s="17"/>
      <c r="Y162" s="17"/>
      <c r="Z162" s="17"/>
      <c r="AA162" s="17"/>
      <c r="AB162" s="17"/>
      <c r="AC162" s="17"/>
      <c r="AD162" s="17"/>
      <c r="AE162" s="17"/>
      <c r="AF162" s="17"/>
      <c r="AG162" s="17"/>
      <c r="AH162" s="17"/>
      <c r="AI162" s="17"/>
      <c r="AJ162" s="17"/>
      <c r="AK162" s="17"/>
      <c r="AL162" s="3"/>
      <c r="AM162" s="3"/>
      <c r="AN162" s="3"/>
      <c r="AO162" s="3"/>
    </row>
    <row r="163" spans="1:41" x14ac:dyDescent="0.35">
      <c r="A163" s="17"/>
      <c r="C163" s="3" t="s">
        <v>169</v>
      </c>
      <c r="D163" s="8" t="s">
        <v>32</v>
      </c>
      <c r="E163" s="17"/>
      <c r="F163" s="19"/>
      <c r="G163" s="19"/>
      <c r="H163" s="19"/>
      <c r="I163" s="19"/>
      <c r="J163" s="19"/>
      <c r="K163" s="19"/>
      <c r="L163" s="21"/>
      <c r="M163" s="21"/>
      <c r="N163" s="21"/>
      <c r="O163" s="21"/>
      <c r="P163" s="21"/>
      <c r="Q163" s="21">
        <f>Q147*Q19</f>
        <v>10.216613907047631</v>
      </c>
      <c r="R163" s="21">
        <f t="shared" si="44"/>
        <v>10.216613907047631</v>
      </c>
      <c r="S163" s="21">
        <f t="shared" si="44"/>
        <v>10.216613907047631</v>
      </c>
      <c r="T163" s="21">
        <f t="shared" si="44"/>
        <v>10.216613907047631</v>
      </c>
      <c r="U163" s="21">
        <f t="shared" si="44"/>
        <v>10.216613907047631</v>
      </c>
      <c r="V163" s="21">
        <f t="shared" si="44"/>
        <v>10.216613907047631</v>
      </c>
      <c r="W163" s="25"/>
      <c r="X163" s="17"/>
      <c r="Y163" s="17"/>
      <c r="Z163" s="17"/>
      <c r="AA163" s="17"/>
      <c r="AB163" s="17"/>
      <c r="AC163" s="17"/>
      <c r="AD163" s="17"/>
      <c r="AE163" s="17"/>
      <c r="AF163" s="17"/>
      <c r="AG163" s="17"/>
      <c r="AH163" s="17"/>
      <c r="AI163" s="17"/>
      <c r="AJ163" s="17"/>
      <c r="AK163" s="17"/>
      <c r="AL163" s="3"/>
      <c r="AM163" s="3"/>
      <c r="AN163" s="3"/>
      <c r="AO163" s="3"/>
    </row>
    <row r="164" spans="1:41" x14ac:dyDescent="0.35">
      <c r="A164" s="17"/>
      <c r="C164" s="3" t="s">
        <v>252</v>
      </c>
      <c r="D164" s="8" t="s">
        <v>32</v>
      </c>
      <c r="E164" s="17"/>
      <c r="F164" s="19"/>
      <c r="G164" s="19"/>
      <c r="H164" s="19"/>
      <c r="I164" s="19"/>
      <c r="J164" s="19"/>
      <c r="K164" s="19"/>
      <c r="L164" s="21"/>
      <c r="M164" s="21"/>
      <c r="N164" s="21"/>
      <c r="O164" s="21"/>
      <c r="P164" s="21"/>
      <c r="Q164" s="21"/>
      <c r="R164" s="21">
        <f>R147*R19</f>
        <v>8.5499305297051063</v>
      </c>
      <c r="S164" s="21">
        <f t="shared" si="44"/>
        <v>8.5499305297051063</v>
      </c>
      <c r="T164" s="21">
        <f t="shared" si="44"/>
        <v>8.5499305297051063</v>
      </c>
      <c r="U164" s="21">
        <f t="shared" si="44"/>
        <v>8.5499305297051063</v>
      </c>
      <c r="V164" s="21">
        <f t="shared" si="44"/>
        <v>8.5499305297051063</v>
      </c>
      <c r="W164" s="25"/>
      <c r="X164" s="17"/>
      <c r="Y164" s="17"/>
      <c r="Z164" s="17"/>
      <c r="AA164" s="17"/>
      <c r="AB164" s="17"/>
      <c r="AC164" s="17"/>
      <c r="AD164" s="17"/>
      <c r="AE164" s="17"/>
      <c r="AF164" s="17"/>
      <c r="AG164" s="17"/>
      <c r="AH164" s="17"/>
      <c r="AI164" s="17"/>
      <c r="AJ164" s="17"/>
      <c r="AK164" s="17"/>
      <c r="AL164" s="3"/>
      <c r="AM164" s="3"/>
      <c r="AN164" s="3"/>
      <c r="AO164" s="3"/>
    </row>
    <row r="165" spans="1:41" x14ac:dyDescent="0.35">
      <c r="A165" s="17"/>
      <c r="C165" s="3" t="s">
        <v>253</v>
      </c>
      <c r="D165" s="8" t="s">
        <v>32</v>
      </c>
      <c r="E165" s="17"/>
      <c r="F165" s="19"/>
      <c r="G165" s="19"/>
      <c r="H165" s="19"/>
      <c r="I165" s="19"/>
      <c r="J165" s="19"/>
      <c r="K165" s="19"/>
      <c r="L165" s="21"/>
      <c r="M165" s="21"/>
      <c r="N165" s="21"/>
      <c r="O165" s="21"/>
      <c r="P165" s="21"/>
      <c r="Q165" s="21"/>
      <c r="R165" s="21"/>
      <c r="S165" s="21">
        <f>S147*S19</f>
        <v>7.2745224490783729</v>
      </c>
      <c r="T165" s="21">
        <f t="shared" si="44"/>
        <v>7.2745224490783729</v>
      </c>
      <c r="U165" s="21">
        <f t="shared" si="44"/>
        <v>7.2745224490783729</v>
      </c>
      <c r="V165" s="21">
        <f t="shared" si="44"/>
        <v>7.2745224490783729</v>
      </c>
      <c r="W165" s="25"/>
      <c r="X165" s="17"/>
      <c r="Y165" s="17"/>
      <c r="Z165" s="17"/>
      <c r="AA165" s="17"/>
      <c r="AB165" s="17"/>
      <c r="AC165" s="17"/>
      <c r="AD165" s="17"/>
      <c r="AE165" s="17"/>
      <c r="AF165" s="17"/>
      <c r="AG165" s="17"/>
      <c r="AH165" s="17"/>
      <c r="AI165" s="17"/>
      <c r="AJ165" s="17"/>
      <c r="AK165" s="17"/>
      <c r="AL165" s="3"/>
      <c r="AM165" s="3"/>
      <c r="AN165" s="3"/>
      <c r="AO165" s="3"/>
    </row>
    <row r="166" spans="1:41" x14ac:dyDescent="0.35">
      <c r="A166" s="17"/>
      <c r="C166" s="3" t="s">
        <v>254</v>
      </c>
      <c r="D166" s="8" t="s">
        <v>32</v>
      </c>
      <c r="E166" s="17"/>
      <c r="F166" s="19"/>
      <c r="G166" s="19"/>
      <c r="H166" s="19"/>
      <c r="I166" s="19"/>
      <c r="J166" s="19"/>
      <c r="K166" s="19"/>
      <c r="L166" s="21"/>
      <c r="M166" s="21"/>
      <c r="N166" s="21"/>
      <c r="O166" s="21"/>
      <c r="P166" s="21"/>
      <c r="Q166" s="21"/>
      <c r="R166" s="21"/>
      <c r="S166" s="21"/>
      <c r="T166" s="21">
        <f>T147*T19</f>
        <v>6.2249475249910278</v>
      </c>
      <c r="U166" s="21">
        <f t="shared" si="44"/>
        <v>6.2249475249910278</v>
      </c>
      <c r="V166" s="21">
        <f t="shared" si="44"/>
        <v>6.2249475249910278</v>
      </c>
      <c r="W166" s="25"/>
      <c r="X166" s="17"/>
      <c r="Y166" s="17"/>
      <c r="Z166" s="17"/>
      <c r="AA166" s="17"/>
      <c r="AB166" s="17"/>
      <c r="AC166" s="17"/>
      <c r="AD166" s="17"/>
      <c r="AE166" s="17"/>
      <c r="AF166" s="17"/>
      <c r="AG166" s="17"/>
      <c r="AH166" s="17"/>
      <c r="AI166" s="17"/>
      <c r="AJ166" s="17"/>
      <c r="AK166" s="17"/>
      <c r="AL166" s="3"/>
      <c r="AM166" s="3"/>
      <c r="AN166" s="3"/>
      <c r="AO166" s="3"/>
    </row>
    <row r="167" spans="1:41" x14ac:dyDescent="0.35">
      <c r="A167" s="17"/>
      <c r="C167" s="3" t="s">
        <v>255</v>
      </c>
      <c r="D167" s="8" t="s">
        <v>32</v>
      </c>
      <c r="E167" s="17"/>
      <c r="F167" s="19"/>
      <c r="G167" s="19"/>
      <c r="H167" s="19"/>
      <c r="I167" s="19"/>
      <c r="J167" s="19"/>
      <c r="K167" s="19"/>
      <c r="L167" s="21"/>
      <c r="M167" s="21"/>
      <c r="N167" s="21"/>
      <c r="O167" s="21"/>
      <c r="P167" s="21"/>
      <c r="Q167" s="21"/>
      <c r="R167" s="21"/>
      <c r="S167" s="21"/>
      <c r="T167" s="21"/>
      <c r="U167" s="21">
        <f>U147*U19</f>
        <v>5.2156837129521669</v>
      </c>
      <c r="V167" s="21">
        <f t="shared" si="44"/>
        <v>5.2156837129521669</v>
      </c>
      <c r="W167" s="25"/>
      <c r="X167" s="17"/>
      <c r="Y167" s="17"/>
      <c r="Z167" s="17"/>
      <c r="AA167" s="17"/>
      <c r="AB167" s="17"/>
      <c r="AC167" s="17"/>
      <c r="AD167" s="17"/>
      <c r="AE167" s="17"/>
      <c r="AF167" s="17"/>
      <c r="AG167" s="17"/>
      <c r="AH167" s="17"/>
      <c r="AI167" s="17"/>
      <c r="AJ167" s="17"/>
      <c r="AK167" s="17"/>
      <c r="AL167" s="3"/>
      <c r="AM167" s="3"/>
      <c r="AN167" s="3"/>
      <c r="AO167" s="3"/>
    </row>
    <row r="168" spans="1:41" x14ac:dyDescent="0.35">
      <c r="A168" s="17"/>
      <c r="C168" s="3" t="s">
        <v>256</v>
      </c>
      <c r="D168" s="8" t="s">
        <v>32</v>
      </c>
      <c r="E168" s="17"/>
      <c r="F168" s="19"/>
      <c r="G168" s="19"/>
      <c r="H168" s="19"/>
      <c r="I168" s="19"/>
      <c r="J168" s="19"/>
      <c r="K168" s="19"/>
      <c r="L168" s="21"/>
      <c r="M168" s="21"/>
      <c r="N168" s="21"/>
      <c r="O168" s="21"/>
      <c r="P168" s="21"/>
      <c r="Q168" s="21"/>
      <c r="R168" s="21"/>
      <c r="S168" s="21"/>
      <c r="T168" s="21"/>
      <c r="U168" s="21"/>
      <c r="V168" s="21">
        <f>V147*V19</f>
        <v>4.2978868061367823</v>
      </c>
      <c r="W168" s="25"/>
      <c r="X168" s="17"/>
      <c r="Y168" s="17"/>
      <c r="Z168" s="17"/>
      <c r="AA168" s="17"/>
      <c r="AB168" s="17"/>
      <c r="AC168" s="17"/>
      <c r="AD168" s="17"/>
      <c r="AE168" s="17"/>
      <c r="AF168" s="17"/>
      <c r="AG168" s="17"/>
      <c r="AH168" s="17"/>
      <c r="AI168" s="17"/>
      <c r="AJ168" s="17"/>
      <c r="AK168" s="17"/>
      <c r="AL168" s="3"/>
      <c r="AM168" s="3"/>
      <c r="AN168" s="3"/>
      <c r="AO168" s="3"/>
    </row>
    <row r="169" spans="1:41" x14ac:dyDescent="0.35">
      <c r="A169" s="17"/>
      <c r="C169" s="9" t="s">
        <v>257</v>
      </c>
      <c r="D169" s="10" t="s">
        <v>32</v>
      </c>
      <c r="E169" s="23"/>
      <c r="F169" s="22">
        <f>SUM(F152:F168)</f>
        <v>0</v>
      </c>
      <c r="G169" s="22">
        <f t="shared" ref="G169:V169" si="45">SUM(G152:G168)</f>
        <v>0</v>
      </c>
      <c r="H169" s="22">
        <f t="shared" si="45"/>
        <v>58.589671453780696</v>
      </c>
      <c r="I169" s="22">
        <f t="shared" si="45"/>
        <v>112.78218632156327</v>
      </c>
      <c r="J169" s="22">
        <f t="shared" si="45"/>
        <v>162.25792231285106</v>
      </c>
      <c r="K169" s="22">
        <f t="shared" si="45"/>
        <v>206.45550151611548</v>
      </c>
      <c r="L169" s="22">
        <f t="shared" si="45"/>
        <v>243.60987037442507</v>
      </c>
      <c r="M169" s="22">
        <f t="shared" si="45"/>
        <v>273.42971666795876</v>
      </c>
      <c r="N169" s="22">
        <f t="shared" si="45"/>
        <v>297.65086557991793</v>
      </c>
      <c r="O169" s="22">
        <f t="shared" si="45"/>
        <v>315.91261828923217</v>
      </c>
      <c r="P169" s="22">
        <f t="shared" si="45"/>
        <v>329.42823633010516</v>
      </c>
      <c r="Q169" s="22">
        <f t="shared" si="45"/>
        <v>339.64485023715281</v>
      </c>
      <c r="R169" s="22">
        <f t="shared" si="45"/>
        <v>348.19478076685789</v>
      </c>
      <c r="S169" s="22">
        <f t="shared" si="45"/>
        <v>355.46930321593624</v>
      </c>
      <c r="T169" s="22">
        <f t="shared" si="45"/>
        <v>361.69425074092726</v>
      </c>
      <c r="U169" s="22">
        <f t="shared" si="45"/>
        <v>366.90993445387943</v>
      </c>
      <c r="V169" s="22">
        <f t="shared" si="45"/>
        <v>371.2078212600162</v>
      </c>
      <c r="W169" s="25"/>
      <c r="X169" s="17"/>
      <c r="Y169" s="17"/>
      <c r="Z169" s="17"/>
      <c r="AA169" s="17"/>
      <c r="AB169" s="17"/>
      <c r="AC169" s="17"/>
      <c r="AD169" s="17"/>
      <c r="AE169" s="17"/>
      <c r="AF169" s="17"/>
      <c r="AG169" s="17"/>
      <c r="AH169" s="17"/>
      <c r="AI169" s="17"/>
      <c r="AJ169" s="17"/>
      <c r="AK169" s="17"/>
      <c r="AL169" s="3"/>
      <c r="AM169" s="3"/>
      <c r="AN169" s="3"/>
      <c r="AO169" s="3"/>
    </row>
    <row r="170" spans="1:41" x14ac:dyDescent="0.35">
      <c r="A170" s="17"/>
      <c r="C170" s="9"/>
      <c r="D170" s="10"/>
      <c r="E170" s="23"/>
      <c r="F170" s="22"/>
      <c r="G170" s="22"/>
      <c r="H170" s="22"/>
      <c r="I170" s="22"/>
      <c r="J170" s="22"/>
      <c r="K170" s="22"/>
      <c r="L170" s="22"/>
      <c r="M170" s="22"/>
      <c r="N170" s="22"/>
      <c r="O170" s="22"/>
      <c r="P170" s="22"/>
      <c r="Q170" s="22"/>
      <c r="R170" s="22"/>
      <c r="S170" s="22"/>
      <c r="T170" s="22"/>
      <c r="U170" s="22"/>
      <c r="V170" s="22"/>
      <c r="W170" s="25"/>
      <c r="X170" s="17"/>
      <c r="Y170" s="17"/>
      <c r="Z170" s="17"/>
      <c r="AA170" s="17"/>
      <c r="AB170" s="17"/>
      <c r="AC170" s="17"/>
      <c r="AD170" s="17"/>
      <c r="AE170" s="17"/>
      <c r="AF170" s="17"/>
      <c r="AG170" s="17"/>
      <c r="AH170" s="17"/>
      <c r="AI170" s="17"/>
      <c r="AJ170" s="17"/>
      <c r="AK170" s="17"/>
      <c r="AL170" s="3"/>
      <c r="AM170" s="3"/>
      <c r="AN170" s="3"/>
      <c r="AO170" s="3"/>
    </row>
    <row r="171" spans="1:41" s="3" customFormat="1" ht="12" x14ac:dyDescent="0.3">
      <c r="A171" s="17"/>
      <c r="C171" s="9" t="s">
        <v>346</v>
      </c>
      <c r="D171" s="8"/>
      <c r="E171" s="17"/>
      <c r="F171" s="20"/>
      <c r="G171" s="54"/>
      <c r="H171" s="20"/>
      <c r="I171" s="20"/>
      <c r="J171" s="20"/>
      <c r="K171" s="20"/>
      <c r="L171" s="20"/>
      <c r="M171" s="20"/>
      <c r="N171" s="20"/>
      <c r="O171" s="20"/>
      <c r="P171" s="20"/>
      <c r="Q171" s="20"/>
      <c r="R171" s="20"/>
      <c r="S171" s="20"/>
      <c r="T171" s="20"/>
      <c r="U171" s="20"/>
      <c r="V171" s="20"/>
      <c r="W171" s="17"/>
      <c r="X171" s="17"/>
      <c r="Y171" s="17"/>
      <c r="Z171" s="4">
        <v>2021</v>
      </c>
      <c r="AA171" s="4">
        <f t="shared" ref="AA171:AN171" si="46">Z171+1</f>
        <v>2022</v>
      </c>
      <c r="AB171" s="4">
        <f t="shared" si="46"/>
        <v>2023</v>
      </c>
      <c r="AC171" s="4">
        <f t="shared" si="46"/>
        <v>2024</v>
      </c>
      <c r="AD171" s="4">
        <f t="shared" si="46"/>
        <v>2025</v>
      </c>
      <c r="AE171" s="4">
        <f t="shared" si="46"/>
        <v>2026</v>
      </c>
      <c r="AF171" s="4">
        <f t="shared" si="46"/>
        <v>2027</v>
      </c>
      <c r="AG171" s="4">
        <f t="shared" si="46"/>
        <v>2028</v>
      </c>
      <c r="AH171" s="4">
        <f t="shared" si="46"/>
        <v>2029</v>
      </c>
      <c r="AI171" s="4">
        <f t="shared" si="46"/>
        <v>2030</v>
      </c>
      <c r="AJ171" s="4">
        <f t="shared" si="46"/>
        <v>2031</v>
      </c>
      <c r="AK171" s="4">
        <f t="shared" si="46"/>
        <v>2032</v>
      </c>
      <c r="AL171" s="4">
        <f t="shared" si="46"/>
        <v>2033</v>
      </c>
      <c r="AM171" s="4">
        <f t="shared" si="46"/>
        <v>2034</v>
      </c>
      <c r="AN171" s="4">
        <f t="shared" si="46"/>
        <v>2035</v>
      </c>
    </row>
    <row r="172" spans="1:41" s="3" customFormat="1" ht="12" x14ac:dyDescent="0.3">
      <c r="A172" s="17"/>
      <c r="C172" s="3" t="s">
        <v>347</v>
      </c>
      <c r="D172" s="53" t="s">
        <v>345</v>
      </c>
      <c r="E172" s="17"/>
      <c r="F172" s="20"/>
      <c r="G172" s="54"/>
      <c r="H172" s="20"/>
      <c r="I172" s="20"/>
      <c r="J172" s="20"/>
      <c r="K172" s="20"/>
      <c r="L172" s="20"/>
      <c r="M172" s="20"/>
      <c r="N172" s="20"/>
      <c r="O172" s="20"/>
      <c r="P172" s="54"/>
      <c r="Q172" s="20"/>
      <c r="R172" s="20"/>
      <c r="S172" s="20"/>
      <c r="T172" s="20"/>
      <c r="U172" s="20"/>
      <c r="V172" s="20"/>
      <c r="W172" s="17"/>
      <c r="X172" s="17"/>
      <c r="Y172" s="17"/>
      <c r="Z172" s="49" t="s">
        <v>398</v>
      </c>
      <c r="AA172" s="17"/>
      <c r="AB172" s="17"/>
      <c r="AC172" s="17"/>
      <c r="AD172" s="17"/>
      <c r="AE172" s="17"/>
      <c r="AF172" s="17"/>
      <c r="AG172" s="17"/>
      <c r="AH172" s="17"/>
      <c r="AI172" s="17"/>
      <c r="AJ172" s="63"/>
      <c r="AK172" s="63"/>
      <c r="AL172" s="64"/>
      <c r="AM172" s="64"/>
      <c r="AN172" s="64"/>
      <c r="AO172" s="64"/>
    </row>
    <row r="173" spans="1:41" x14ac:dyDescent="0.35">
      <c r="A173" s="17"/>
      <c r="C173" s="3" t="s">
        <v>170</v>
      </c>
      <c r="D173" s="8" t="s">
        <v>32</v>
      </c>
      <c r="E173" s="17"/>
      <c r="F173" s="21">
        <f>F148*F20</f>
        <v>0</v>
      </c>
      <c r="G173" s="21">
        <f>IF(G$9&gt;$D$6,0,F173)</f>
        <v>0</v>
      </c>
      <c r="H173" s="21">
        <f>IF(H$9&gt;$D$6,0,G173)</f>
        <v>0</v>
      </c>
      <c r="I173" s="21">
        <f t="shared" ref="I173:V173" si="47">IF(I$9&gt;$D$6,0,H173)</f>
        <v>0</v>
      </c>
      <c r="J173" s="21">
        <f t="shared" si="47"/>
        <v>0</v>
      </c>
      <c r="K173" s="21">
        <f t="shared" si="47"/>
        <v>0</v>
      </c>
      <c r="L173" s="21">
        <f t="shared" si="47"/>
        <v>0</v>
      </c>
      <c r="M173" s="21">
        <f t="shared" si="47"/>
        <v>0</v>
      </c>
      <c r="N173" s="21">
        <f t="shared" si="47"/>
        <v>0</v>
      </c>
      <c r="O173" s="21">
        <f t="shared" si="47"/>
        <v>0</v>
      </c>
      <c r="P173" s="21">
        <f t="shared" si="47"/>
        <v>0</v>
      </c>
      <c r="Q173" s="21">
        <f t="shared" si="47"/>
        <v>0</v>
      </c>
      <c r="R173" s="21">
        <f t="shared" si="47"/>
        <v>0</v>
      </c>
      <c r="S173" s="21">
        <f t="shared" si="47"/>
        <v>0</v>
      </c>
      <c r="T173" s="21">
        <f t="shared" si="47"/>
        <v>0</v>
      </c>
      <c r="U173" s="21">
        <f t="shared" si="47"/>
        <v>0</v>
      </c>
      <c r="V173" s="21">
        <f t="shared" si="47"/>
        <v>0</v>
      </c>
      <c r="W173" s="25"/>
      <c r="X173" s="17"/>
      <c r="Y173" s="17"/>
      <c r="Z173" s="49"/>
      <c r="AA173" s="49"/>
      <c r="AB173" s="49"/>
      <c r="AC173" s="49"/>
      <c r="AD173" s="49"/>
      <c r="AE173" s="49"/>
      <c r="AF173" s="49"/>
      <c r="AG173" s="49"/>
      <c r="AH173" s="17"/>
      <c r="AI173" s="17"/>
      <c r="AJ173" s="17"/>
      <c r="AK173" s="17"/>
      <c r="AL173" s="3"/>
      <c r="AM173" s="3"/>
      <c r="AN173" s="3"/>
      <c r="AO173" s="3"/>
    </row>
    <row r="174" spans="1:41" x14ac:dyDescent="0.35">
      <c r="A174" s="17"/>
      <c r="C174" s="3" t="s">
        <v>132</v>
      </c>
      <c r="D174" s="8" t="s">
        <v>32</v>
      </c>
      <c r="E174" s="17"/>
      <c r="F174" s="19"/>
      <c r="G174" s="21">
        <f>G148*G20</f>
        <v>0</v>
      </c>
      <c r="H174" s="21">
        <f t="shared" ref="H174:V187" si="48">IF(H$9&gt;$D$6,0,G174)</f>
        <v>0</v>
      </c>
      <c r="I174" s="21">
        <f t="shared" si="48"/>
        <v>0</v>
      </c>
      <c r="J174" s="21">
        <f t="shared" si="48"/>
        <v>0</v>
      </c>
      <c r="K174" s="21">
        <f t="shared" si="48"/>
        <v>0</v>
      </c>
      <c r="L174" s="21">
        <f t="shared" si="48"/>
        <v>0</v>
      </c>
      <c r="M174" s="21">
        <f t="shared" si="48"/>
        <v>0</v>
      </c>
      <c r="N174" s="21">
        <f t="shared" si="48"/>
        <v>0</v>
      </c>
      <c r="O174" s="21">
        <f t="shared" si="48"/>
        <v>0</v>
      </c>
      <c r="P174" s="21">
        <f t="shared" si="48"/>
        <v>0</v>
      </c>
      <c r="Q174" s="21">
        <f t="shared" si="48"/>
        <v>0</v>
      </c>
      <c r="R174" s="21">
        <f t="shared" si="48"/>
        <v>0</v>
      </c>
      <c r="S174" s="21">
        <f t="shared" si="48"/>
        <v>0</v>
      </c>
      <c r="T174" s="21">
        <f t="shared" si="48"/>
        <v>0</v>
      </c>
      <c r="U174" s="21">
        <f t="shared" si="48"/>
        <v>0</v>
      </c>
      <c r="V174" s="21">
        <f t="shared" si="48"/>
        <v>0</v>
      </c>
      <c r="W174" s="25"/>
      <c r="X174" s="17"/>
      <c r="Y174" s="17"/>
      <c r="Z174" s="49"/>
      <c r="AA174" s="49"/>
      <c r="AB174" s="49"/>
      <c r="AC174" s="49"/>
      <c r="AD174" s="49"/>
      <c r="AE174" s="49"/>
      <c r="AF174" s="49"/>
      <c r="AG174" s="49"/>
      <c r="AH174" s="49"/>
      <c r="AI174" s="17"/>
      <c r="AJ174" s="17"/>
      <c r="AK174" s="17"/>
      <c r="AL174" s="3"/>
      <c r="AM174" s="3"/>
      <c r="AN174" s="3"/>
      <c r="AO174" s="3"/>
    </row>
    <row r="175" spans="1:41" x14ac:dyDescent="0.35">
      <c r="A175" s="17"/>
      <c r="C175" s="3" t="s">
        <v>133</v>
      </c>
      <c r="D175" s="8" t="s">
        <v>32</v>
      </c>
      <c r="E175" s="17"/>
      <c r="F175" s="19"/>
      <c r="G175" s="19"/>
      <c r="H175" s="21">
        <f>H148*H20</f>
        <v>456.82877635387973</v>
      </c>
      <c r="I175" s="21">
        <f t="shared" si="48"/>
        <v>456.82877635387973</v>
      </c>
      <c r="J175" s="21">
        <f t="shared" si="48"/>
        <v>456.82877635387973</v>
      </c>
      <c r="K175" s="21">
        <f t="shared" si="48"/>
        <v>456.82877635387973</v>
      </c>
      <c r="L175" s="21">
        <f t="shared" si="48"/>
        <v>456.82877635387973</v>
      </c>
      <c r="M175" s="21">
        <f t="shared" si="48"/>
        <v>456.82877635387973</v>
      </c>
      <c r="N175" s="21">
        <f t="shared" si="48"/>
        <v>456.82877635387973</v>
      </c>
      <c r="O175" s="21">
        <f t="shared" si="48"/>
        <v>456.82877635387973</v>
      </c>
      <c r="P175" s="21">
        <f t="shared" si="48"/>
        <v>456.82877635387973</v>
      </c>
      <c r="Q175" s="21">
        <f t="shared" si="48"/>
        <v>456.82877635387973</v>
      </c>
      <c r="R175" s="21">
        <f t="shared" si="48"/>
        <v>456.82877635387973</v>
      </c>
      <c r="S175" s="21">
        <f t="shared" si="48"/>
        <v>456.82877635387973</v>
      </c>
      <c r="T175" s="21">
        <f t="shared" si="48"/>
        <v>456.82877635387973</v>
      </c>
      <c r="U175" s="21">
        <f t="shared" si="48"/>
        <v>456.82877635387973</v>
      </c>
      <c r="V175" s="21">
        <f t="shared" si="48"/>
        <v>456.82877635387973</v>
      </c>
      <c r="W175" s="25"/>
      <c r="X175" s="17"/>
      <c r="Y175" s="17"/>
      <c r="Z175" s="65">
        <f>H20</f>
        <v>31.406978374329228</v>
      </c>
      <c r="AA175" s="65">
        <f>IF(I$9&gt;$D$6,0,Z175)</f>
        <v>31.406978374329228</v>
      </c>
      <c r="AB175" s="65">
        <f t="shared" ref="AB175:AN186" si="49">IF(J$9&gt;$D$6,0,AA175)</f>
        <v>31.406978374329228</v>
      </c>
      <c r="AC175" s="65">
        <f t="shared" si="49"/>
        <v>31.406978374329228</v>
      </c>
      <c r="AD175" s="65">
        <f t="shared" si="49"/>
        <v>31.406978374329228</v>
      </c>
      <c r="AE175" s="65">
        <f t="shared" si="49"/>
        <v>31.406978374329228</v>
      </c>
      <c r="AF175" s="65">
        <f t="shared" si="49"/>
        <v>31.406978374329228</v>
      </c>
      <c r="AG175" s="65">
        <f t="shared" si="49"/>
        <v>31.406978374329228</v>
      </c>
      <c r="AH175" s="65">
        <f t="shared" si="49"/>
        <v>31.406978374329228</v>
      </c>
      <c r="AI175" s="65">
        <f t="shared" si="49"/>
        <v>31.406978374329228</v>
      </c>
      <c r="AJ175" s="65">
        <f t="shared" si="49"/>
        <v>31.406978374329228</v>
      </c>
      <c r="AK175" s="65">
        <f t="shared" si="49"/>
        <v>31.406978374329228</v>
      </c>
      <c r="AL175" s="65">
        <f t="shared" si="49"/>
        <v>31.406978374329228</v>
      </c>
      <c r="AM175" s="65">
        <f t="shared" si="49"/>
        <v>31.406978374329228</v>
      </c>
      <c r="AN175" s="65">
        <f t="shared" si="49"/>
        <v>31.406978374329228</v>
      </c>
      <c r="AO175" s="3"/>
    </row>
    <row r="176" spans="1:41" x14ac:dyDescent="0.35">
      <c r="A176" s="17"/>
      <c r="C176" s="3" t="s">
        <v>134</v>
      </c>
      <c r="D176" s="8" t="s">
        <v>32</v>
      </c>
      <c r="E176" s="17"/>
      <c r="F176" s="19"/>
      <c r="G176" s="19"/>
      <c r="H176" s="19"/>
      <c r="I176" s="21">
        <f>I148*I20</f>
        <v>395.47927900158146</v>
      </c>
      <c r="J176" s="21">
        <f t="shared" si="48"/>
        <v>395.47927900158146</v>
      </c>
      <c r="K176" s="21">
        <f t="shared" si="48"/>
        <v>395.47927900158146</v>
      </c>
      <c r="L176" s="21">
        <f t="shared" si="48"/>
        <v>395.47927900158146</v>
      </c>
      <c r="M176" s="21">
        <f t="shared" si="48"/>
        <v>395.47927900158146</v>
      </c>
      <c r="N176" s="21">
        <f t="shared" si="48"/>
        <v>395.47927900158146</v>
      </c>
      <c r="O176" s="21">
        <f t="shared" si="48"/>
        <v>395.47927900158146</v>
      </c>
      <c r="P176" s="21">
        <f t="shared" si="48"/>
        <v>395.47927900158146</v>
      </c>
      <c r="Q176" s="21">
        <f t="shared" si="48"/>
        <v>395.47927900158146</v>
      </c>
      <c r="R176" s="21">
        <f t="shared" si="48"/>
        <v>395.47927900158146</v>
      </c>
      <c r="S176" s="21">
        <f t="shared" si="48"/>
        <v>395.47927900158146</v>
      </c>
      <c r="T176" s="21">
        <f t="shared" si="48"/>
        <v>395.47927900158146</v>
      </c>
      <c r="U176" s="21">
        <f t="shared" si="48"/>
        <v>395.47927900158146</v>
      </c>
      <c r="V176" s="21">
        <f t="shared" si="48"/>
        <v>395.47927900158146</v>
      </c>
      <c r="W176" s="25"/>
      <c r="X176" s="17"/>
      <c r="Y176" s="17"/>
      <c r="Z176" s="17"/>
      <c r="AA176" s="65">
        <f>I20</f>
        <v>28.631051969385325</v>
      </c>
      <c r="AB176" s="65">
        <f>IF(J$9&gt;$D$6,0,AA176)</f>
        <v>28.631051969385325</v>
      </c>
      <c r="AC176" s="65">
        <f t="shared" si="49"/>
        <v>28.631051969385325</v>
      </c>
      <c r="AD176" s="65">
        <f t="shared" si="49"/>
        <v>28.631051969385325</v>
      </c>
      <c r="AE176" s="65">
        <f t="shared" si="49"/>
        <v>28.631051969385325</v>
      </c>
      <c r="AF176" s="65">
        <f t="shared" si="49"/>
        <v>28.631051969385325</v>
      </c>
      <c r="AG176" s="65">
        <f t="shared" si="49"/>
        <v>28.631051969385325</v>
      </c>
      <c r="AH176" s="65">
        <f t="shared" si="49"/>
        <v>28.631051969385325</v>
      </c>
      <c r="AI176" s="65">
        <f t="shared" si="49"/>
        <v>28.631051969385325</v>
      </c>
      <c r="AJ176" s="65">
        <f t="shared" si="49"/>
        <v>28.631051969385325</v>
      </c>
      <c r="AK176" s="65">
        <f t="shared" si="49"/>
        <v>28.631051969385325</v>
      </c>
      <c r="AL176" s="65">
        <f t="shared" si="49"/>
        <v>28.631051969385325</v>
      </c>
      <c r="AM176" s="65">
        <f t="shared" si="49"/>
        <v>28.631051969385325</v>
      </c>
      <c r="AN176" s="65">
        <f t="shared" si="49"/>
        <v>28.631051969385325</v>
      </c>
      <c r="AO176" s="3"/>
    </row>
    <row r="177" spans="1:41" x14ac:dyDescent="0.35">
      <c r="A177" s="17"/>
      <c r="C177" s="3" t="s">
        <v>135</v>
      </c>
      <c r="D177" s="8" t="s">
        <v>32</v>
      </c>
      <c r="E177" s="17"/>
      <c r="F177" s="19"/>
      <c r="G177" s="19"/>
      <c r="H177" s="19"/>
      <c r="I177" s="19"/>
      <c r="J177" s="21">
        <f>J148*J20</f>
        <v>326.80277641903359</v>
      </c>
      <c r="K177" s="21">
        <f t="shared" si="48"/>
        <v>326.80277641903359</v>
      </c>
      <c r="L177" s="21">
        <f t="shared" si="48"/>
        <v>326.80277641903359</v>
      </c>
      <c r="M177" s="21">
        <f t="shared" si="48"/>
        <v>326.80277641903359</v>
      </c>
      <c r="N177" s="21">
        <f t="shared" si="48"/>
        <v>326.80277641903359</v>
      </c>
      <c r="O177" s="21">
        <f t="shared" si="48"/>
        <v>326.80277641903359</v>
      </c>
      <c r="P177" s="21">
        <f t="shared" si="48"/>
        <v>326.80277641903359</v>
      </c>
      <c r="Q177" s="21">
        <f t="shared" si="48"/>
        <v>326.80277641903359</v>
      </c>
      <c r="R177" s="21">
        <f t="shared" si="48"/>
        <v>326.80277641903359</v>
      </c>
      <c r="S177" s="21">
        <f t="shared" si="48"/>
        <v>326.80277641903359</v>
      </c>
      <c r="T177" s="21">
        <f t="shared" si="48"/>
        <v>326.80277641903359</v>
      </c>
      <c r="U177" s="21">
        <f t="shared" si="48"/>
        <v>326.80277641903359</v>
      </c>
      <c r="V177" s="21">
        <f t="shared" si="48"/>
        <v>326.80277641903359</v>
      </c>
      <c r="W177" s="25"/>
      <c r="X177" s="17"/>
      <c r="Y177" s="17"/>
      <c r="Z177" s="17"/>
      <c r="AA177" s="17"/>
      <c r="AB177" s="65">
        <f>J20</f>
        <v>25.191047348967171</v>
      </c>
      <c r="AC177" s="65">
        <f>IF(K$9&gt;$D$6,0,AB177)</f>
        <v>25.191047348967171</v>
      </c>
      <c r="AD177" s="65">
        <f t="shared" si="49"/>
        <v>25.191047348967171</v>
      </c>
      <c r="AE177" s="65">
        <f t="shared" si="49"/>
        <v>25.191047348967171</v>
      </c>
      <c r="AF177" s="65">
        <f t="shared" si="49"/>
        <v>25.191047348967171</v>
      </c>
      <c r="AG177" s="65">
        <f t="shared" si="49"/>
        <v>25.191047348967171</v>
      </c>
      <c r="AH177" s="65">
        <f t="shared" si="49"/>
        <v>25.191047348967171</v>
      </c>
      <c r="AI177" s="65">
        <f t="shared" si="49"/>
        <v>25.191047348967171</v>
      </c>
      <c r="AJ177" s="65">
        <f t="shared" si="49"/>
        <v>25.191047348967171</v>
      </c>
      <c r="AK177" s="65">
        <f t="shared" si="49"/>
        <v>25.191047348967171</v>
      </c>
      <c r="AL177" s="65">
        <f t="shared" si="49"/>
        <v>25.191047348967171</v>
      </c>
      <c r="AM177" s="65">
        <f t="shared" si="49"/>
        <v>25.191047348967171</v>
      </c>
      <c r="AN177" s="65">
        <f t="shared" si="49"/>
        <v>25.191047348967171</v>
      </c>
      <c r="AO177" s="3"/>
    </row>
    <row r="178" spans="1:41" x14ac:dyDescent="0.35">
      <c r="A178" s="17"/>
      <c r="C178" s="3" t="s">
        <v>136</v>
      </c>
      <c r="D178" s="8" t="s">
        <v>32</v>
      </c>
      <c r="E178" s="17"/>
      <c r="F178" s="19"/>
      <c r="G178" s="19"/>
      <c r="H178" s="19"/>
      <c r="I178" s="19"/>
      <c r="J178" s="19"/>
      <c r="K178" s="21">
        <f>K148*K20</f>
        <v>259.37014344278924</v>
      </c>
      <c r="L178" s="21">
        <f t="shared" si="48"/>
        <v>259.37014344278924</v>
      </c>
      <c r="M178" s="21">
        <f t="shared" si="48"/>
        <v>259.37014344278924</v>
      </c>
      <c r="N178" s="21">
        <f t="shared" si="48"/>
        <v>259.37014344278924</v>
      </c>
      <c r="O178" s="21">
        <f t="shared" si="48"/>
        <v>259.37014344278924</v>
      </c>
      <c r="P178" s="21">
        <f t="shared" si="48"/>
        <v>259.37014344278924</v>
      </c>
      <c r="Q178" s="21">
        <f t="shared" si="48"/>
        <v>259.37014344278924</v>
      </c>
      <c r="R178" s="21">
        <f t="shared" si="48"/>
        <v>259.37014344278924</v>
      </c>
      <c r="S178" s="21">
        <f t="shared" si="48"/>
        <v>259.37014344278924</v>
      </c>
      <c r="T178" s="21">
        <f t="shared" si="48"/>
        <v>259.37014344278924</v>
      </c>
      <c r="U178" s="21">
        <f t="shared" si="48"/>
        <v>259.37014344278924</v>
      </c>
      <c r="V178" s="21">
        <f t="shared" si="48"/>
        <v>259.37014344278924</v>
      </c>
      <c r="W178" s="25"/>
      <c r="X178" s="17"/>
      <c r="Y178" s="17"/>
      <c r="Z178" s="17"/>
      <c r="AA178" s="17"/>
      <c r="AB178" s="17"/>
      <c r="AC178" s="65">
        <f>K20</f>
        <v>21.208912771103076</v>
      </c>
      <c r="AD178" s="65">
        <f>IF(L$9&gt;$D$6,0,AC178)</f>
        <v>21.208912771103076</v>
      </c>
      <c r="AE178" s="65">
        <f t="shared" si="49"/>
        <v>21.208912771103076</v>
      </c>
      <c r="AF178" s="65">
        <f t="shared" si="49"/>
        <v>21.208912771103076</v>
      </c>
      <c r="AG178" s="65">
        <f t="shared" si="49"/>
        <v>21.208912771103076</v>
      </c>
      <c r="AH178" s="65">
        <f t="shared" si="49"/>
        <v>21.208912771103076</v>
      </c>
      <c r="AI178" s="65">
        <f t="shared" si="49"/>
        <v>21.208912771103076</v>
      </c>
      <c r="AJ178" s="65">
        <f t="shared" si="49"/>
        <v>21.208912771103076</v>
      </c>
      <c r="AK178" s="65">
        <f t="shared" si="49"/>
        <v>21.208912771103076</v>
      </c>
      <c r="AL178" s="65">
        <f t="shared" si="49"/>
        <v>21.208912771103076</v>
      </c>
      <c r="AM178" s="65">
        <f t="shared" si="49"/>
        <v>21.208912771103076</v>
      </c>
      <c r="AN178" s="65">
        <f t="shared" si="49"/>
        <v>21.208912771103076</v>
      </c>
      <c r="AO178" s="3"/>
    </row>
    <row r="179" spans="1:41" x14ac:dyDescent="0.35">
      <c r="A179" s="17"/>
      <c r="C179" s="3" t="s">
        <v>137</v>
      </c>
      <c r="D179" s="8" t="s">
        <v>32</v>
      </c>
      <c r="E179" s="17"/>
      <c r="F179" s="19"/>
      <c r="G179" s="19"/>
      <c r="H179" s="19"/>
      <c r="I179" s="19"/>
      <c r="J179" s="19"/>
      <c r="K179" s="19"/>
      <c r="L179" s="21">
        <f>L148*L20</f>
        <v>204.00649845908944</v>
      </c>
      <c r="M179" s="21">
        <f t="shared" si="48"/>
        <v>204.00649845908944</v>
      </c>
      <c r="N179" s="21">
        <f t="shared" si="48"/>
        <v>204.00649845908944</v>
      </c>
      <c r="O179" s="21">
        <f t="shared" si="48"/>
        <v>204.00649845908944</v>
      </c>
      <c r="P179" s="21">
        <f t="shared" si="48"/>
        <v>204.00649845908944</v>
      </c>
      <c r="Q179" s="21">
        <f t="shared" si="48"/>
        <v>204.00649845908944</v>
      </c>
      <c r="R179" s="21">
        <f t="shared" si="48"/>
        <v>204.00649845908944</v>
      </c>
      <c r="S179" s="21">
        <f t="shared" si="48"/>
        <v>204.00649845908944</v>
      </c>
      <c r="T179" s="21">
        <f t="shared" si="48"/>
        <v>204.00649845908944</v>
      </c>
      <c r="U179" s="21">
        <f t="shared" si="48"/>
        <v>204.00649845908944</v>
      </c>
      <c r="V179" s="21">
        <f t="shared" si="48"/>
        <v>204.00649845908944</v>
      </c>
      <c r="W179" s="25"/>
      <c r="X179" s="17"/>
      <c r="Y179" s="17"/>
      <c r="Z179" s="17"/>
      <c r="AA179" s="17"/>
      <c r="AB179" s="17"/>
      <c r="AC179" s="17"/>
      <c r="AD179" s="65">
        <f>L20</f>
        <v>17.638061845942104</v>
      </c>
      <c r="AE179" s="65">
        <f>IF(M$9&gt;$D$6,0,AD179)</f>
        <v>17.638061845942104</v>
      </c>
      <c r="AF179" s="65">
        <f t="shared" si="49"/>
        <v>17.638061845942104</v>
      </c>
      <c r="AG179" s="65">
        <f t="shared" si="49"/>
        <v>17.638061845942104</v>
      </c>
      <c r="AH179" s="65">
        <f t="shared" si="49"/>
        <v>17.638061845942104</v>
      </c>
      <c r="AI179" s="65">
        <f t="shared" si="49"/>
        <v>17.638061845942104</v>
      </c>
      <c r="AJ179" s="65">
        <f t="shared" si="49"/>
        <v>17.638061845942104</v>
      </c>
      <c r="AK179" s="65">
        <f t="shared" si="49"/>
        <v>17.638061845942104</v>
      </c>
      <c r="AL179" s="65">
        <f t="shared" si="49"/>
        <v>17.638061845942104</v>
      </c>
      <c r="AM179" s="65">
        <f t="shared" si="49"/>
        <v>17.638061845942104</v>
      </c>
      <c r="AN179" s="65">
        <f t="shared" si="49"/>
        <v>17.638061845942104</v>
      </c>
      <c r="AO179" s="3"/>
    </row>
    <row r="180" spans="1:41" x14ac:dyDescent="0.35">
      <c r="A180" s="17"/>
      <c r="C180" s="3" t="s">
        <v>171</v>
      </c>
      <c r="D180" s="8" t="s">
        <v>32</v>
      </c>
      <c r="E180" s="17"/>
      <c r="F180" s="19"/>
      <c r="G180" s="19"/>
      <c r="H180" s="19"/>
      <c r="I180" s="19"/>
      <c r="J180" s="19"/>
      <c r="K180" s="19"/>
      <c r="L180" s="21"/>
      <c r="M180" s="21">
        <f>M148*M20</f>
        <v>155.86458755175775</v>
      </c>
      <c r="N180" s="21">
        <f t="shared" si="48"/>
        <v>155.86458755175775</v>
      </c>
      <c r="O180" s="21">
        <f t="shared" si="48"/>
        <v>155.86458755175775</v>
      </c>
      <c r="P180" s="21">
        <f t="shared" si="48"/>
        <v>155.86458755175775</v>
      </c>
      <c r="Q180" s="21">
        <f t="shared" si="48"/>
        <v>155.86458755175775</v>
      </c>
      <c r="R180" s="21">
        <f t="shared" si="48"/>
        <v>155.86458755175775</v>
      </c>
      <c r="S180" s="21">
        <f t="shared" si="48"/>
        <v>155.86458755175775</v>
      </c>
      <c r="T180" s="21">
        <f t="shared" si="48"/>
        <v>155.86458755175775</v>
      </c>
      <c r="U180" s="21">
        <f t="shared" si="48"/>
        <v>155.86458755175775</v>
      </c>
      <c r="V180" s="21">
        <f t="shared" si="48"/>
        <v>155.86458755175775</v>
      </c>
      <c r="W180" s="25"/>
      <c r="X180" s="17"/>
      <c r="Y180" s="17"/>
      <c r="Z180" s="17"/>
      <c r="AA180" s="17"/>
      <c r="AB180" s="17"/>
      <c r="AC180" s="17"/>
      <c r="AD180" s="17"/>
      <c r="AE180" s="65">
        <f>M20</f>
        <v>14.206407719561252</v>
      </c>
      <c r="AF180" s="65">
        <f>IF(N$9&gt;$D$6,0,AE180)</f>
        <v>14.206407719561252</v>
      </c>
      <c r="AG180" s="65">
        <f t="shared" si="49"/>
        <v>14.206407719561252</v>
      </c>
      <c r="AH180" s="65">
        <f t="shared" si="49"/>
        <v>14.206407719561252</v>
      </c>
      <c r="AI180" s="65">
        <f t="shared" si="49"/>
        <v>14.206407719561252</v>
      </c>
      <c r="AJ180" s="65">
        <f t="shared" si="49"/>
        <v>14.206407719561252</v>
      </c>
      <c r="AK180" s="65">
        <f t="shared" si="49"/>
        <v>14.206407719561252</v>
      </c>
      <c r="AL180" s="65">
        <f t="shared" si="49"/>
        <v>14.206407719561252</v>
      </c>
      <c r="AM180" s="65">
        <f t="shared" si="49"/>
        <v>14.206407719561252</v>
      </c>
      <c r="AN180" s="65">
        <f t="shared" si="49"/>
        <v>14.206407719561252</v>
      </c>
      <c r="AO180" s="3"/>
    </row>
    <row r="181" spans="1:41" x14ac:dyDescent="0.35">
      <c r="A181" s="17"/>
      <c r="C181" s="3" t="s">
        <v>172</v>
      </c>
      <c r="D181" s="8" t="s">
        <v>32</v>
      </c>
      <c r="E181" s="17"/>
      <c r="F181" s="19"/>
      <c r="G181" s="19"/>
      <c r="H181" s="19"/>
      <c r="I181" s="19"/>
      <c r="J181" s="19"/>
      <c r="K181" s="19"/>
      <c r="L181" s="21"/>
      <c r="M181" s="21"/>
      <c r="N181" s="21">
        <f>N148*N20</f>
        <v>0</v>
      </c>
      <c r="O181" s="21">
        <f t="shared" si="48"/>
        <v>0</v>
      </c>
      <c r="P181" s="21">
        <f t="shared" si="48"/>
        <v>0</v>
      </c>
      <c r="Q181" s="21">
        <f t="shared" si="48"/>
        <v>0</v>
      </c>
      <c r="R181" s="21">
        <f t="shared" si="48"/>
        <v>0</v>
      </c>
      <c r="S181" s="21">
        <f t="shared" si="48"/>
        <v>0</v>
      </c>
      <c r="T181" s="21">
        <f t="shared" si="48"/>
        <v>0</v>
      </c>
      <c r="U181" s="21">
        <f t="shared" si="48"/>
        <v>0</v>
      </c>
      <c r="V181" s="21">
        <f t="shared" si="48"/>
        <v>0</v>
      </c>
      <c r="W181" s="25"/>
      <c r="X181" s="17"/>
      <c r="Y181" s="17"/>
      <c r="Z181" s="17"/>
      <c r="AA181" s="17"/>
      <c r="AB181" s="17"/>
      <c r="AC181" s="17"/>
      <c r="AD181" s="17"/>
      <c r="AE181" s="17"/>
      <c r="AF181" s="65">
        <f>N20</f>
        <v>0</v>
      </c>
      <c r="AG181" s="65">
        <f>IF(O$9&gt;$D$6,0,AF181)</f>
        <v>0</v>
      </c>
      <c r="AH181" s="65">
        <f t="shared" si="49"/>
        <v>0</v>
      </c>
      <c r="AI181" s="65">
        <f t="shared" si="49"/>
        <v>0</v>
      </c>
      <c r="AJ181" s="65">
        <f t="shared" si="49"/>
        <v>0</v>
      </c>
      <c r="AK181" s="65">
        <f t="shared" si="49"/>
        <v>0</v>
      </c>
      <c r="AL181" s="65">
        <f t="shared" si="49"/>
        <v>0</v>
      </c>
      <c r="AM181" s="65">
        <f t="shared" si="49"/>
        <v>0</v>
      </c>
      <c r="AN181" s="65">
        <f t="shared" si="49"/>
        <v>0</v>
      </c>
      <c r="AO181" s="3"/>
    </row>
    <row r="182" spans="1:41" x14ac:dyDescent="0.35">
      <c r="A182" s="17"/>
      <c r="C182" s="3" t="s">
        <v>173</v>
      </c>
      <c r="D182" s="8" t="s">
        <v>32</v>
      </c>
      <c r="E182" s="17"/>
      <c r="F182" s="19"/>
      <c r="G182" s="19"/>
      <c r="H182" s="19"/>
      <c r="I182" s="19"/>
      <c r="J182" s="19"/>
      <c r="K182" s="19"/>
      <c r="L182" s="21"/>
      <c r="M182" s="21"/>
      <c r="N182" s="21"/>
      <c r="O182" s="21">
        <f>O148*O20</f>
        <v>0</v>
      </c>
      <c r="P182" s="21">
        <f t="shared" si="48"/>
        <v>0</v>
      </c>
      <c r="Q182" s="21">
        <f t="shared" si="48"/>
        <v>0</v>
      </c>
      <c r="R182" s="21">
        <f t="shared" si="48"/>
        <v>0</v>
      </c>
      <c r="S182" s="21">
        <f t="shared" si="48"/>
        <v>0</v>
      </c>
      <c r="T182" s="21">
        <f t="shared" si="48"/>
        <v>0</v>
      </c>
      <c r="U182" s="21">
        <f t="shared" si="48"/>
        <v>0</v>
      </c>
      <c r="V182" s="21">
        <f t="shared" si="48"/>
        <v>0</v>
      </c>
      <c r="W182" s="25"/>
      <c r="X182" s="17"/>
      <c r="Y182" s="17"/>
      <c r="Z182" s="17"/>
      <c r="AA182" s="17"/>
      <c r="AB182" s="17"/>
      <c r="AC182" s="17"/>
      <c r="AD182" s="17"/>
      <c r="AE182" s="17"/>
      <c r="AF182" s="17"/>
      <c r="AG182" s="65">
        <f>O20</f>
        <v>0</v>
      </c>
      <c r="AH182" s="65">
        <f>IF(P$9&gt;$D$6,0,AG182)</f>
        <v>0</v>
      </c>
      <c r="AI182" s="65">
        <f t="shared" si="49"/>
        <v>0</v>
      </c>
      <c r="AJ182" s="65">
        <f t="shared" si="49"/>
        <v>0</v>
      </c>
      <c r="AK182" s="65">
        <f t="shared" si="49"/>
        <v>0</v>
      </c>
      <c r="AL182" s="65">
        <f t="shared" si="49"/>
        <v>0</v>
      </c>
      <c r="AM182" s="65">
        <f t="shared" si="49"/>
        <v>0</v>
      </c>
      <c r="AN182" s="65">
        <f t="shared" si="49"/>
        <v>0</v>
      </c>
      <c r="AO182" s="3"/>
    </row>
    <row r="183" spans="1:41" x14ac:dyDescent="0.35">
      <c r="A183" s="17"/>
      <c r="C183" s="3" t="s">
        <v>174</v>
      </c>
      <c r="D183" s="8" t="s">
        <v>32</v>
      </c>
      <c r="E183" s="17"/>
      <c r="F183" s="19"/>
      <c r="G183" s="19"/>
      <c r="H183" s="19"/>
      <c r="I183" s="19"/>
      <c r="J183" s="19"/>
      <c r="K183" s="19"/>
      <c r="L183" s="21"/>
      <c r="M183" s="21"/>
      <c r="N183" s="21"/>
      <c r="O183" s="21"/>
      <c r="P183" s="21">
        <f>P148*P20</f>
        <v>0</v>
      </c>
      <c r="Q183" s="21">
        <f t="shared" si="48"/>
        <v>0</v>
      </c>
      <c r="R183" s="21">
        <f t="shared" si="48"/>
        <v>0</v>
      </c>
      <c r="S183" s="21">
        <f t="shared" si="48"/>
        <v>0</v>
      </c>
      <c r="T183" s="21">
        <f t="shared" si="48"/>
        <v>0</v>
      </c>
      <c r="U183" s="21">
        <f t="shared" si="48"/>
        <v>0</v>
      </c>
      <c r="V183" s="21">
        <f t="shared" si="48"/>
        <v>0</v>
      </c>
      <c r="W183" s="25"/>
      <c r="X183" s="17"/>
      <c r="Y183" s="17"/>
      <c r="Z183" s="17"/>
      <c r="AA183" s="17"/>
      <c r="AB183" s="17"/>
      <c r="AC183" s="17"/>
      <c r="AD183" s="17"/>
      <c r="AE183" s="17"/>
      <c r="AF183" s="17"/>
      <c r="AG183" s="49"/>
      <c r="AH183" s="65">
        <f>P20</f>
        <v>0</v>
      </c>
      <c r="AI183" s="65">
        <f>IF(Q$9&gt;$D$6,0,AH183)</f>
        <v>0</v>
      </c>
      <c r="AJ183" s="65">
        <f t="shared" si="49"/>
        <v>0</v>
      </c>
      <c r="AK183" s="65">
        <f t="shared" si="49"/>
        <v>0</v>
      </c>
      <c r="AL183" s="65">
        <f t="shared" si="49"/>
        <v>0</v>
      </c>
      <c r="AM183" s="65">
        <f t="shared" si="49"/>
        <v>0</v>
      </c>
      <c r="AN183" s="65">
        <f t="shared" si="49"/>
        <v>0</v>
      </c>
      <c r="AO183" s="3"/>
    </row>
    <row r="184" spans="1:41" x14ac:dyDescent="0.35">
      <c r="A184" s="17"/>
      <c r="C184" s="3" t="s">
        <v>175</v>
      </c>
      <c r="D184" s="8" t="s">
        <v>32</v>
      </c>
      <c r="E184" s="17"/>
      <c r="F184" s="19"/>
      <c r="G184" s="19"/>
      <c r="H184" s="19"/>
      <c r="I184" s="19"/>
      <c r="J184" s="19"/>
      <c r="K184" s="19"/>
      <c r="L184" s="21"/>
      <c r="M184" s="21"/>
      <c r="N184" s="21"/>
      <c r="O184" s="21"/>
      <c r="P184" s="21"/>
      <c r="Q184" s="21">
        <f>Q148*Q20</f>
        <v>0</v>
      </c>
      <c r="R184" s="21">
        <f t="shared" si="48"/>
        <v>0</v>
      </c>
      <c r="S184" s="21">
        <f t="shared" si="48"/>
        <v>0</v>
      </c>
      <c r="T184" s="21">
        <f t="shared" si="48"/>
        <v>0</v>
      </c>
      <c r="U184" s="21">
        <f t="shared" si="48"/>
        <v>0</v>
      </c>
      <c r="V184" s="21">
        <f t="shared" si="48"/>
        <v>0</v>
      </c>
      <c r="W184" s="25"/>
      <c r="X184" s="17"/>
      <c r="Y184" s="17"/>
      <c r="Z184" s="17"/>
      <c r="AA184" s="17"/>
      <c r="AB184" s="17"/>
      <c r="AC184" s="17"/>
      <c r="AD184" s="17"/>
      <c r="AE184" s="17"/>
      <c r="AF184" s="17"/>
      <c r="AG184" s="49"/>
      <c r="AH184" s="49"/>
      <c r="AI184" s="65">
        <f>Q20</f>
        <v>0</v>
      </c>
      <c r="AJ184" s="65">
        <f>IF(R$9&gt;$D$6,0,AI184)</f>
        <v>0</v>
      </c>
      <c r="AK184" s="65">
        <f t="shared" si="49"/>
        <v>0</v>
      </c>
      <c r="AL184" s="65">
        <f t="shared" si="49"/>
        <v>0</v>
      </c>
      <c r="AM184" s="65">
        <f t="shared" si="49"/>
        <v>0</v>
      </c>
      <c r="AN184" s="65">
        <f t="shared" si="49"/>
        <v>0</v>
      </c>
      <c r="AO184" s="3"/>
    </row>
    <row r="185" spans="1:41" x14ac:dyDescent="0.35">
      <c r="A185" s="17"/>
      <c r="C185" s="3" t="s">
        <v>264</v>
      </c>
      <c r="D185" s="8" t="s">
        <v>32</v>
      </c>
      <c r="E185" s="17"/>
      <c r="F185" s="19"/>
      <c r="G185" s="19"/>
      <c r="H185" s="19"/>
      <c r="I185" s="19"/>
      <c r="J185" s="19"/>
      <c r="K185" s="19"/>
      <c r="L185" s="21"/>
      <c r="M185" s="21"/>
      <c r="N185" s="21"/>
      <c r="O185" s="21"/>
      <c r="P185" s="21"/>
      <c r="Q185" s="21"/>
      <c r="R185" s="21">
        <f>R148*R20</f>
        <v>0</v>
      </c>
      <c r="S185" s="21">
        <f t="shared" si="48"/>
        <v>0</v>
      </c>
      <c r="T185" s="21">
        <f t="shared" si="48"/>
        <v>0</v>
      </c>
      <c r="U185" s="21">
        <f t="shared" si="48"/>
        <v>0</v>
      </c>
      <c r="V185" s="21">
        <f t="shared" si="48"/>
        <v>0</v>
      </c>
      <c r="W185" s="25"/>
      <c r="X185" s="17"/>
      <c r="Y185" s="17"/>
      <c r="Z185" s="17"/>
      <c r="AA185" s="17"/>
      <c r="AB185" s="17"/>
      <c r="AC185" s="17"/>
      <c r="AD185" s="17"/>
      <c r="AE185" s="17"/>
      <c r="AF185" s="17"/>
      <c r="AG185" s="49"/>
      <c r="AH185" s="49"/>
      <c r="AI185" s="49"/>
      <c r="AJ185" s="65">
        <f>R20</f>
        <v>0</v>
      </c>
      <c r="AK185" s="65">
        <f>IF(S$9&gt;$D$6,0,AJ185)</f>
        <v>0</v>
      </c>
      <c r="AL185" s="65">
        <f t="shared" si="49"/>
        <v>0</v>
      </c>
      <c r="AM185" s="65">
        <f t="shared" si="49"/>
        <v>0</v>
      </c>
      <c r="AN185" s="65">
        <f t="shared" si="49"/>
        <v>0</v>
      </c>
      <c r="AO185" s="3"/>
    </row>
    <row r="186" spans="1:41" x14ac:dyDescent="0.35">
      <c r="A186" s="17"/>
      <c r="C186" s="3" t="s">
        <v>265</v>
      </c>
      <c r="D186" s="8" t="s">
        <v>32</v>
      </c>
      <c r="E186" s="17"/>
      <c r="F186" s="19"/>
      <c r="G186" s="19"/>
      <c r="H186" s="19"/>
      <c r="I186" s="19"/>
      <c r="J186" s="19"/>
      <c r="K186" s="19"/>
      <c r="L186" s="21"/>
      <c r="M186" s="21"/>
      <c r="N186" s="21"/>
      <c r="O186" s="21"/>
      <c r="P186" s="21"/>
      <c r="Q186" s="21"/>
      <c r="R186" s="21"/>
      <c r="S186" s="21">
        <f>S148*S20</f>
        <v>0</v>
      </c>
      <c r="T186" s="21">
        <f t="shared" si="48"/>
        <v>0</v>
      </c>
      <c r="U186" s="21">
        <f t="shared" si="48"/>
        <v>0</v>
      </c>
      <c r="V186" s="21">
        <f t="shared" si="48"/>
        <v>0</v>
      </c>
      <c r="W186" s="25"/>
      <c r="X186" s="17"/>
      <c r="Y186" s="17"/>
      <c r="Z186" s="17"/>
      <c r="AA186" s="17"/>
      <c r="AB186" s="17"/>
      <c r="AC186" s="17"/>
      <c r="AD186" s="17"/>
      <c r="AE186" s="17"/>
      <c r="AF186" s="17"/>
      <c r="AG186" s="49"/>
      <c r="AH186" s="49"/>
      <c r="AI186" s="49"/>
      <c r="AJ186" s="49"/>
      <c r="AK186" s="65">
        <f>S20</f>
        <v>0</v>
      </c>
      <c r="AL186" s="68">
        <f>IF(T$9&gt;$D$6,0,AK186)</f>
        <v>0</v>
      </c>
      <c r="AM186" s="68">
        <f t="shared" si="49"/>
        <v>0</v>
      </c>
      <c r="AN186" s="68">
        <f t="shared" si="49"/>
        <v>0</v>
      </c>
      <c r="AO186" s="3"/>
    </row>
    <row r="187" spans="1:41" x14ac:dyDescent="0.35">
      <c r="A187" s="17"/>
      <c r="C187" s="3" t="s">
        <v>266</v>
      </c>
      <c r="D187" s="8" t="s">
        <v>32</v>
      </c>
      <c r="E187" s="17"/>
      <c r="F187" s="19"/>
      <c r="G187" s="19"/>
      <c r="H187" s="19"/>
      <c r="I187" s="19"/>
      <c r="J187" s="19"/>
      <c r="K187" s="19"/>
      <c r="L187" s="21"/>
      <c r="M187" s="21"/>
      <c r="N187" s="21"/>
      <c r="O187" s="21"/>
      <c r="P187" s="21"/>
      <c r="Q187" s="21"/>
      <c r="R187" s="21"/>
      <c r="S187" s="21"/>
      <c r="T187" s="21">
        <f>T148*T20</f>
        <v>0</v>
      </c>
      <c r="U187" s="21">
        <f t="shared" si="48"/>
        <v>0</v>
      </c>
      <c r="V187" s="21">
        <f t="shared" si="48"/>
        <v>0</v>
      </c>
      <c r="W187" s="25"/>
      <c r="X187" s="17"/>
      <c r="Y187" s="17"/>
      <c r="Z187" s="17"/>
      <c r="AA187" s="17"/>
      <c r="AB187" s="17"/>
      <c r="AC187" s="17"/>
      <c r="AD187" s="17"/>
      <c r="AE187" s="17"/>
      <c r="AF187" s="17"/>
      <c r="AG187" s="49"/>
      <c r="AH187" s="49"/>
      <c r="AI187" s="49"/>
      <c r="AJ187" s="49"/>
      <c r="AK187" s="49"/>
      <c r="AL187" s="68">
        <f>T20</f>
        <v>0</v>
      </c>
      <c r="AM187" s="68">
        <f>IF(U$9&gt;$D$6,0,AL187)</f>
        <v>0</v>
      </c>
      <c r="AN187" s="68">
        <f>IF(V$9&gt;$D$6,0,AM187)</f>
        <v>0</v>
      </c>
      <c r="AO187" s="3"/>
    </row>
    <row r="188" spans="1:41" x14ac:dyDescent="0.35">
      <c r="A188" s="17"/>
      <c r="C188" s="3" t="s">
        <v>267</v>
      </c>
      <c r="D188" s="8" t="s">
        <v>32</v>
      </c>
      <c r="E188" s="17"/>
      <c r="F188" s="19"/>
      <c r="G188" s="19"/>
      <c r="H188" s="19"/>
      <c r="I188" s="19"/>
      <c r="J188" s="19"/>
      <c r="K188" s="19"/>
      <c r="L188" s="21"/>
      <c r="M188" s="21"/>
      <c r="N188" s="21"/>
      <c r="O188" s="21"/>
      <c r="P188" s="21"/>
      <c r="Q188" s="21"/>
      <c r="R188" s="21"/>
      <c r="S188" s="21"/>
      <c r="T188" s="21"/>
      <c r="U188" s="21">
        <f>U148*U20</f>
        <v>0</v>
      </c>
      <c r="V188" s="21">
        <f>IF(V$9&gt;$D$6,0,U188)</f>
        <v>0</v>
      </c>
      <c r="W188" s="25"/>
      <c r="X188" s="17"/>
      <c r="Y188" s="17"/>
      <c r="Z188" s="17"/>
      <c r="AA188" s="17"/>
      <c r="AB188" s="17"/>
      <c r="AC188" s="17"/>
      <c r="AD188" s="17"/>
      <c r="AE188" s="17"/>
      <c r="AF188" s="17"/>
      <c r="AG188" s="49"/>
      <c r="AH188" s="49"/>
      <c r="AI188" s="49"/>
      <c r="AJ188" s="49"/>
      <c r="AK188" s="49"/>
      <c r="AL188" s="69"/>
      <c r="AM188" s="68">
        <f>U20</f>
        <v>0</v>
      </c>
      <c r="AN188" s="68">
        <f>IF(V$9&gt;$D$6,0,AM188)</f>
        <v>0</v>
      </c>
      <c r="AO188" s="3"/>
    </row>
    <row r="189" spans="1:41" x14ac:dyDescent="0.35">
      <c r="A189" s="17"/>
      <c r="C189" s="3" t="s">
        <v>268</v>
      </c>
      <c r="D189" s="8" t="s">
        <v>32</v>
      </c>
      <c r="E189" s="17"/>
      <c r="F189" s="19"/>
      <c r="G189" s="19"/>
      <c r="H189" s="19"/>
      <c r="I189" s="19"/>
      <c r="J189" s="19"/>
      <c r="K189" s="19"/>
      <c r="L189" s="21"/>
      <c r="M189" s="21"/>
      <c r="N189" s="21"/>
      <c r="O189" s="21"/>
      <c r="P189" s="21"/>
      <c r="Q189" s="21"/>
      <c r="R189" s="21"/>
      <c r="S189" s="21"/>
      <c r="T189" s="21"/>
      <c r="U189" s="21"/>
      <c r="V189" s="21">
        <f>V148*V20</f>
        <v>0</v>
      </c>
      <c r="W189" s="25"/>
      <c r="X189" s="17"/>
      <c r="Y189" s="17"/>
      <c r="Z189" s="17"/>
      <c r="AA189" s="17"/>
      <c r="AB189" s="17"/>
      <c r="AC189" s="17"/>
      <c r="AD189" s="17"/>
      <c r="AE189" s="17"/>
      <c r="AF189" s="17"/>
      <c r="AG189" s="49"/>
      <c r="AH189" s="49"/>
      <c r="AI189" s="49"/>
      <c r="AJ189" s="49"/>
      <c r="AK189" s="49"/>
      <c r="AL189" s="69"/>
      <c r="AM189" s="69"/>
      <c r="AN189" s="68">
        <f>V20</f>
        <v>0</v>
      </c>
      <c r="AO189" s="3"/>
    </row>
    <row r="190" spans="1:41" x14ac:dyDescent="0.35">
      <c r="A190" s="17"/>
      <c r="C190" s="9" t="s">
        <v>269</v>
      </c>
      <c r="D190" s="10" t="s">
        <v>32</v>
      </c>
      <c r="E190" s="23"/>
      <c r="F190" s="52">
        <f>SUM(F173:F189)</f>
        <v>0</v>
      </c>
      <c r="G190" s="52">
        <f t="shared" ref="G190" si="50">SUM(G173:G189)</f>
        <v>0</v>
      </c>
      <c r="H190" s="52">
        <f>SUM(H173:H189)*Z191</f>
        <v>456.82877635387973</v>
      </c>
      <c r="I190" s="52">
        <f t="shared" ref="I190:V190" si="51">SUM(I173:I189)*AA191</f>
        <v>852.30805535546119</v>
      </c>
      <c r="J190" s="52">
        <f t="shared" si="51"/>
        <v>1179.1108317744947</v>
      </c>
      <c r="K190" s="52">
        <f t="shared" si="51"/>
        <v>1438.4809752172839</v>
      </c>
      <c r="L190" s="52">
        <f t="shared" si="51"/>
        <v>1642.4874736763734</v>
      </c>
      <c r="M190" s="52">
        <f t="shared" si="51"/>
        <v>1798.3520612281311</v>
      </c>
      <c r="N190" s="52">
        <f t="shared" si="51"/>
        <v>1539.1562297540909</v>
      </c>
      <c r="O190" s="52">
        <f t="shared" si="51"/>
        <v>1285.7324876639277</v>
      </c>
      <c r="P190" s="52">
        <f t="shared" si="51"/>
        <v>1048.3564601438316</v>
      </c>
      <c r="Q190" s="52">
        <f t="shared" si="51"/>
        <v>836.54075562488242</v>
      </c>
      <c r="R190" s="52">
        <f t="shared" si="51"/>
        <v>655.09236178216577</v>
      </c>
      <c r="S190" s="52">
        <f t="shared" si="51"/>
        <v>504.93749002417223</v>
      </c>
      <c r="T190" s="52">
        <f t="shared" si="51"/>
        <v>380.03548263901729</v>
      </c>
      <c r="U190" s="52">
        <f t="shared" si="51"/>
        <v>277.75148981124721</v>
      </c>
      <c r="V190" s="52">
        <f t="shared" si="51"/>
        <v>198.18740590911824</v>
      </c>
      <c r="W190" s="62"/>
      <c r="X190" s="17"/>
      <c r="Y190" s="17"/>
      <c r="Z190" s="62">
        <f t="shared" ref="Z190:AN190" si="52">SUM(Z173:Z189)</f>
        <v>31.406978374329228</v>
      </c>
      <c r="AA190" s="62">
        <f t="shared" si="52"/>
        <v>60.038030343714553</v>
      </c>
      <c r="AB190" s="62">
        <f t="shared" si="52"/>
        <v>85.229077692681727</v>
      </c>
      <c r="AC190" s="62">
        <f t="shared" si="52"/>
        <v>106.4379904637848</v>
      </c>
      <c r="AD190" s="62">
        <f t="shared" si="52"/>
        <v>124.0760523097269</v>
      </c>
      <c r="AE190" s="62">
        <f t="shared" si="52"/>
        <v>138.28246002928816</v>
      </c>
      <c r="AF190" s="62">
        <f t="shared" si="52"/>
        <v>138.28246002928816</v>
      </c>
      <c r="AG190" s="62">
        <f t="shared" si="52"/>
        <v>138.28246002928816</v>
      </c>
      <c r="AH190" s="62">
        <f t="shared" si="52"/>
        <v>138.28246002928816</v>
      </c>
      <c r="AI190" s="62">
        <f t="shared" si="52"/>
        <v>138.28246002928816</v>
      </c>
      <c r="AJ190" s="62">
        <f t="shared" si="52"/>
        <v>138.28246002928816</v>
      </c>
      <c r="AK190" s="62">
        <f t="shared" si="52"/>
        <v>138.28246002928816</v>
      </c>
      <c r="AL190" s="62">
        <f t="shared" si="52"/>
        <v>138.28246002928816</v>
      </c>
      <c r="AM190" s="62">
        <f t="shared" si="52"/>
        <v>138.28246002928816</v>
      </c>
      <c r="AN190" s="62">
        <f t="shared" si="52"/>
        <v>138.28246002928816</v>
      </c>
      <c r="AO190" s="69" t="s">
        <v>395</v>
      </c>
    </row>
    <row r="191" spans="1:41" x14ac:dyDescent="0.35">
      <c r="A191" s="17"/>
      <c r="C191" s="71"/>
      <c r="D191" s="72"/>
      <c r="E191" s="74"/>
      <c r="F191" s="73"/>
      <c r="G191" s="73"/>
      <c r="H191" s="73"/>
      <c r="I191" s="73"/>
      <c r="J191" s="73"/>
      <c r="K191" s="73"/>
      <c r="L191" s="73"/>
      <c r="M191" s="73"/>
      <c r="N191" s="54" t="s">
        <v>403</v>
      </c>
      <c r="O191" s="73"/>
      <c r="P191" s="73"/>
      <c r="Q191" s="73"/>
      <c r="R191" s="73"/>
      <c r="S191" s="73"/>
      <c r="T191" s="73"/>
      <c r="U191" s="73"/>
      <c r="V191" s="73"/>
      <c r="W191" s="73"/>
      <c r="X191" s="17"/>
      <c r="Y191" s="17"/>
      <c r="Z191" s="70">
        <f t="shared" ref="Z191:AN191" si="53">Z134/Z190</f>
        <v>1</v>
      </c>
      <c r="AA191" s="70">
        <f t="shared" si="53"/>
        <v>1</v>
      </c>
      <c r="AB191" s="70">
        <f t="shared" si="53"/>
        <v>1</v>
      </c>
      <c r="AC191" s="70">
        <f t="shared" si="53"/>
        <v>1</v>
      </c>
      <c r="AD191" s="70">
        <f t="shared" si="53"/>
        <v>1</v>
      </c>
      <c r="AE191" s="70">
        <f t="shared" si="53"/>
        <v>1</v>
      </c>
      <c r="AF191" s="70">
        <f t="shared" si="53"/>
        <v>0.85587036205967915</v>
      </c>
      <c r="AG191" s="70">
        <f t="shared" si="53"/>
        <v>0.71495037895186941</v>
      </c>
      <c r="AH191" s="70">
        <f t="shared" si="53"/>
        <v>0.58295396254495779</v>
      </c>
      <c r="AI191" s="70">
        <f t="shared" si="53"/>
        <v>0.46517073806648945</v>
      </c>
      <c r="AJ191" s="70">
        <f t="shared" si="53"/>
        <v>0.36427370141016208</v>
      </c>
      <c r="AK191" s="70">
        <f t="shared" si="53"/>
        <v>0.28077788599376929</v>
      </c>
      <c r="AL191" s="70">
        <f t="shared" si="53"/>
        <v>0.21132429563290481</v>
      </c>
      <c r="AM191" s="70">
        <f t="shared" si="53"/>
        <v>0.15444778350105989</v>
      </c>
      <c r="AN191" s="70">
        <f t="shared" si="53"/>
        <v>0.11020500945391752</v>
      </c>
      <c r="AO191" s="69" t="s">
        <v>396</v>
      </c>
    </row>
    <row r="192" spans="1:41" x14ac:dyDescent="0.35">
      <c r="A192" s="17"/>
      <c r="C192" s="9" t="s">
        <v>270</v>
      </c>
      <c r="D192" s="10" t="s">
        <v>20</v>
      </c>
      <c r="E192" s="23"/>
      <c r="F192" s="22">
        <f>F169*F136+F190*F137</f>
        <v>0</v>
      </c>
      <c r="G192" s="22">
        <f t="shared" ref="G192:V192" si="54">G169*G136+G190*G137</f>
        <v>0</v>
      </c>
      <c r="H192" s="22">
        <f t="shared" si="54"/>
        <v>92.624011996816051</v>
      </c>
      <c r="I192" s="22">
        <f t="shared" si="54"/>
        <v>175.26869651789158</v>
      </c>
      <c r="J192" s="22">
        <f t="shared" si="54"/>
        <v>246.22342076327251</v>
      </c>
      <c r="K192" s="22">
        <f t="shared" si="54"/>
        <v>305.21765825270302</v>
      </c>
      <c r="L192" s="22">
        <f t="shared" si="54"/>
        <v>353.698600797898</v>
      </c>
      <c r="M192" s="22">
        <f t="shared" si="54"/>
        <v>392.60534315198737</v>
      </c>
      <c r="N192" s="22">
        <f t="shared" si="54"/>
        <v>353.47215021876923</v>
      </c>
      <c r="O192" s="22">
        <f t="shared" si="54"/>
        <v>313.27310665494804</v>
      </c>
      <c r="P192" s="22">
        <f t="shared" si="54"/>
        <v>274.22078663239444</v>
      </c>
      <c r="Q192" s="22">
        <f t="shared" si="54"/>
        <v>238.52324416852156</v>
      </c>
      <c r="R192" s="22">
        <f t="shared" si="54"/>
        <v>205.54838738740824</v>
      </c>
      <c r="S192" s="22">
        <f t="shared" si="54"/>
        <v>178.30598897477859</v>
      </c>
      <c r="T192" s="22">
        <f t="shared" si="54"/>
        <v>155.68485353659725</v>
      </c>
      <c r="U192" s="22">
        <f>U169*U136+U190*U137</f>
        <v>137.18701409779237</v>
      </c>
      <c r="V192" s="22">
        <f t="shared" si="54"/>
        <v>122.85295529549651</v>
      </c>
      <c r="W192" s="62"/>
      <c r="X192" s="17"/>
      <c r="Y192" s="17"/>
      <c r="Z192" s="17"/>
      <c r="AA192" s="17"/>
      <c r="AB192" s="17"/>
      <c r="AC192" s="17"/>
      <c r="AD192" s="17"/>
      <c r="AE192" s="17"/>
      <c r="AF192" s="17"/>
      <c r="AG192" s="17"/>
      <c r="AH192" s="17"/>
      <c r="AI192" s="17"/>
      <c r="AJ192" s="17"/>
      <c r="AK192" s="17"/>
      <c r="AL192" s="3"/>
      <c r="AM192" s="3"/>
      <c r="AN192" s="3"/>
      <c r="AO192" s="3"/>
    </row>
    <row r="193" spans="1:41" ht="12" customHeight="1" x14ac:dyDescent="0.35">
      <c r="A193" s="17"/>
      <c r="C193" s="71"/>
      <c r="D193" s="72"/>
      <c r="E193" s="74"/>
      <c r="F193" s="73"/>
      <c r="G193" s="73"/>
      <c r="H193" s="73"/>
      <c r="I193" s="73"/>
      <c r="J193" s="73"/>
      <c r="K193" s="73"/>
      <c r="L193" s="73"/>
      <c r="M193" s="73"/>
      <c r="N193" s="73"/>
      <c r="O193" s="73"/>
      <c r="P193" s="73"/>
      <c r="Q193" s="73"/>
      <c r="R193" s="73"/>
      <c r="S193" s="73"/>
      <c r="T193" s="73"/>
      <c r="U193" s="73"/>
      <c r="V193" s="73"/>
      <c r="W193" s="73"/>
      <c r="X193" s="17"/>
      <c r="Y193" s="17"/>
      <c r="Z193" s="17"/>
      <c r="AA193" s="17"/>
      <c r="AB193" s="17"/>
      <c r="AC193" s="17"/>
      <c r="AD193" s="17"/>
      <c r="AE193" s="17"/>
      <c r="AF193" s="17"/>
      <c r="AG193" s="17"/>
      <c r="AH193" s="17"/>
      <c r="AI193" s="17"/>
      <c r="AJ193" s="17"/>
      <c r="AK193" s="17"/>
      <c r="AL193" s="3"/>
      <c r="AM193" s="3"/>
      <c r="AN193" s="3"/>
      <c r="AO193" s="3"/>
    </row>
    <row r="194" spans="1:41" s="3" customFormat="1" ht="12" customHeight="1" x14ac:dyDescent="0.3">
      <c r="A194" s="17"/>
      <c r="C194" s="9" t="s">
        <v>348</v>
      </c>
      <c r="D194" s="10" t="s">
        <v>20</v>
      </c>
      <c r="E194" s="17"/>
      <c r="F194" s="22">
        <f>F192-F139</f>
        <v>0</v>
      </c>
      <c r="G194" s="22">
        <f t="shared" ref="G194:V194" si="55">G192-G139</f>
        <v>0</v>
      </c>
      <c r="H194" s="22">
        <f t="shared" si="55"/>
        <v>-123.80018138040069</v>
      </c>
      <c r="I194" s="22">
        <f t="shared" si="55"/>
        <v>-244.56945213194277</v>
      </c>
      <c r="J194" s="22">
        <f t="shared" si="55"/>
        <v>-358.99388537189247</v>
      </c>
      <c r="K194" s="22">
        <f t="shared" si="55"/>
        <v>-462.73969058213436</v>
      </c>
      <c r="L194" s="22">
        <f t="shared" si="55"/>
        <v>-554.92609523854662</v>
      </c>
      <c r="M194" s="22">
        <f t="shared" si="55"/>
        <v>-634.1776711194384</v>
      </c>
      <c r="N194" s="22">
        <f t="shared" si="55"/>
        <v>-568.94147100672853</v>
      </c>
      <c r="O194" s="22">
        <f t="shared" si="55"/>
        <v>-502.0088056030994</v>
      </c>
      <c r="P194" s="22">
        <f t="shared" si="55"/>
        <v>-437.006538213738</v>
      </c>
      <c r="Q194" s="22">
        <f t="shared" si="55"/>
        <v>-377.621145809653</v>
      </c>
      <c r="R194" s="22">
        <f t="shared" si="55"/>
        <v>-322.9187210873269</v>
      </c>
      <c r="S194" s="22">
        <f>S192-S139</f>
        <v>-277.73671830361201</v>
      </c>
      <c r="T194" s="22">
        <f t="shared" si="55"/>
        <v>-240.22858034823145</v>
      </c>
      <c r="U194" s="22">
        <f>U192-U139</f>
        <v>-209.56368862556786</v>
      </c>
      <c r="V194" s="22">
        <f t="shared" si="55"/>
        <v>-185.81441018624415</v>
      </c>
      <c r="W194" s="62"/>
      <c r="X194" s="22"/>
      <c r="Y194" s="22"/>
      <c r="Z194" s="22"/>
      <c r="AA194" s="22"/>
      <c r="AB194" s="22"/>
      <c r="AC194" s="22"/>
      <c r="AD194" s="22"/>
      <c r="AE194" s="17"/>
      <c r="AF194" s="17"/>
      <c r="AG194" s="17"/>
      <c r="AH194" s="17"/>
      <c r="AI194" s="17"/>
      <c r="AJ194" s="17"/>
      <c r="AK194" s="17"/>
    </row>
    <row r="195" spans="1:41" ht="12" customHeight="1" x14ac:dyDescent="0.35">
      <c r="A195" s="17"/>
      <c r="C195" s="71"/>
      <c r="D195" s="72"/>
      <c r="E195" s="74"/>
      <c r="F195" s="73"/>
      <c r="G195" s="73"/>
      <c r="H195" s="73"/>
      <c r="I195" s="73"/>
      <c r="J195" s="73"/>
      <c r="K195" s="73"/>
      <c r="L195" s="73"/>
      <c r="M195" s="73"/>
      <c r="N195" s="73"/>
      <c r="O195" s="73"/>
      <c r="P195" s="73"/>
      <c r="Q195" s="73"/>
      <c r="R195" s="73"/>
      <c r="S195" s="73"/>
      <c r="T195" s="73"/>
      <c r="U195" s="73"/>
      <c r="V195" s="73"/>
      <c r="W195" s="73"/>
      <c r="X195" s="17"/>
      <c r="AJ195" s="25"/>
      <c r="AK195" s="25"/>
    </row>
    <row r="196" spans="1:41" ht="12" customHeight="1" x14ac:dyDescent="0.35">
      <c r="A196" s="17"/>
      <c r="C196" s="11" t="s">
        <v>349</v>
      </c>
      <c r="D196" s="13" t="s">
        <v>20</v>
      </c>
      <c r="E196" s="25"/>
      <c r="F196" s="22">
        <f>F79+F194</f>
        <v>0</v>
      </c>
      <c r="G196" s="22">
        <f t="shared" ref="G196:V196" si="56">G79+G194</f>
        <v>0</v>
      </c>
      <c r="H196" s="22">
        <f t="shared" si="56"/>
        <v>2658.5465547184835</v>
      </c>
      <c r="I196" s="22">
        <f t="shared" si="56"/>
        <v>2340.7052897133667</v>
      </c>
      <c r="J196" s="22">
        <f t="shared" si="56"/>
        <v>1981.2667635218061</v>
      </c>
      <c r="K196" s="22">
        <f t="shared" si="56"/>
        <v>1582.7950607439529</v>
      </c>
      <c r="L196" s="22">
        <f t="shared" si="56"/>
        <v>1182.9537996070924</v>
      </c>
      <c r="M196" s="22">
        <f t="shared" si="56"/>
        <v>791.84400012165293</v>
      </c>
      <c r="N196" s="22">
        <f t="shared" si="56"/>
        <v>-181.81536526111302</v>
      </c>
      <c r="O196" s="22">
        <f t="shared" si="56"/>
        <v>-207.40707947420606</v>
      </c>
      <c r="P196" s="22">
        <f t="shared" si="56"/>
        <v>-215.91477463380431</v>
      </c>
      <c r="Q196" s="22">
        <f t="shared" si="56"/>
        <v>-205.57117851981104</v>
      </c>
      <c r="R196" s="22">
        <f t="shared" si="56"/>
        <v>-177.03558083238667</v>
      </c>
      <c r="S196" s="22">
        <f t="shared" si="56"/>
        <v>-151.52752370371815</v>
      </c>
      <c r="T196" s="22">
        <f t="shared" si="56"/>
        <v>-130.45368732210898</v>
      </c>
      <c r="U196" s="22">
        <f t="shared" si="56"/>
        <v>-116.31653813074915</v>
      </c>
      <c r="V196" s="22">
        <f t="shared" si="56"/>
        <v>-107.94902967994877</v>
      </c>
      <c r="W196" s="62"/>
      <c r="X196" s="22"/>
      <c r="Y196" s="22"/>
      <c r="Z196" s="22"/>
      <c r="AA196" s="22"/>
      <c r="AB196" s="22"/>
      <c r="AC196" s="22"/>
      <c r="AD196" s="22"/>
      <c r="AJ196" s="25"/>
      <c r="AK196" s="25"/>
    </row>
    <row r="197" spans="1:41" s="25" customFormat="1" ht="12" customHeight="1" x14ac:dyDescent="0.35">
      <c r="A197" s="17"/>
      <c r="C197" s="71"/>
      <c r="D197" s="72"/>
      <c r="E197" s="74"/>
      <c r="F197" s="73"/>
      <c r="G197" s="73"/>
      <c r="H197" s="73"/>
      <c r="I197" s="73"/>
      <c r="J197" s="73"/>
      <c r="K197" s="73"/>
      <c r="L197" s="73"/>
      <c r="M197" s="73"/>
      <c r="N197" s="73"/>
      <c r="O197" s="73"/>
      <c r="P197" s="73"/>
      <c r="Q197" s="73"/>
      <c r="R197" s="73"/>
      <c r="S197" s="73"/>
      <c r="T197" s="73"/>
      <c r="U197" s="73"/>
      <c r="V197" s="73"/>
      <c r="W197" s="73"/>
      <c r="Y197" s="16"/>
      <c r="Z197" s="16"/>
      <c r="AA197" s="16"/>
      <c r="AB197" s="16"/>
      <c r="AC197" s="16"/>
      <c r="AD197" s="16"/>
    </row>
    <row r="198" spans="1:41" ht="12" customHeight="1" x14ac:dyDescent="0.35">
      <c r="A198" s="17"/>
      <c r="C198" s="9" t="s">
        <v>273</v>
      </c>
      <c r="D198" s="10" t="s">
        <v>20</v>
      </c>
      <c r="E198" s="25"/>
      <c r="F198" s="22">
        <f>F196</f>
        <v>0</v>
      </c>
      <c r="G198" s="22">
        <f>IF(G$9&gt;$D$6,0,F198+G196)</f>
        <v>0</v>
      </c>
      <c r="H198" s="22">
        <f>IF(H$9&gt;$D$6,0,G198+H196)</f>
        <v>2658.5465547184835</v>
      </c>
      <c r="I198" s="22">
        <f t="shared" ref="I198:V198" si="57">IF(I$9&gt;$D$6,0,H198+I196)</f>
        <v>4999.2518444318503</v>
      </c>
      <c r="J198" s="22">
        <f t="shared" si="57"/>
        <v>6980.5186079536561</v>
      </c>
      <c r="K198" s="22">
        <f t="shared" si="57"/>
        <v>8563.3136686976086</v>
      </c>
      <c r="L198" s="22">
        <f t="shared" si="57"/>
        <v>9746.2674683047007</v>
      </c>
      <c r="M198" s="22">
        <f t="shared" si="57"/>
        <v>10538.111468426354</v>
      </c>
      <c r="N198" s="22">
        <f t="shared" si="57"/>
        <v>10356.296103165241</v>
      </c>
      <c r="O198" s="22">
        <f t="shared" si="57"/>
        <v>10148.889023691036</v>
      </c>
      <c r="P198" s="22">
        <f t="shared" si="57"/>
        <v>9932.9742490572316</v>
      </c>
      <c r="Q198" s="22">
        <f t="shared" si="57"/>
        <v>9727.4030705374207</v>
      </c>
      <c r="R198" s="22">
        <f t="shared" si="57"/>
        <v>9550.3674897050332</v>
      </c>
      <c r="S198" s="22">
        <f t="shared" si="57"/>
        <v>9398.8399660013147</v>
      </c>
      <c r="T198" s="22">
        <f t="shared" si="57"/>
        <v>9268.3862786792051</v>
      </c>
      <c r="U198" s="22">
        <f t="shared" si="57"/>
        <v>9152.0697405484552</v>
      </c>
      <c r="V198" s="22">
        <f t="shared" si="57"/>
        <v>9044.1207108685066</v>
      </c>
      <c r="W198" s="62"/>
      <c r="AF198" s="17"/>
      <c r="AJ198" s="25"/>
      <c r="AK198" s="25"/>
    </row>
    <row r="199" spans="1:41" ht="12" customHeight="1" x14ac:dyDescent="0.35">
      <c r="C199" s="71"/>
      <c r="D199" s="72"/>
      <c r="E199" s="74"/>
      <c r="F199" s="73"/>
      <c r="G199" s="73"/>
      <c r="H199" s="73"/>
      <c r="I199" s="73"/>
      <c r="J199" s="73"/>
      <c r="K199" s="73"/>
      <c r="L199" s="73"/>
      <c r="M199" s="73"/>
      <c r="N199" s="73"/>
      <c r="O199" s="73"/>
      <c r="P199" s="73"/>
      <c r="Q199" s="73"/>
      <c r="R199" s="73"/>
      <c r="S199" s="73"/>
      <c r="T199" s="73"/>
      <c r="U199" s="73"/>
      <c r="V199" s="73"/>
      <c r="W199" s="73"/>
      <c r="X199" s="17"/>
      <c r="Y199" s="17"/>
      <c r="Z199" s="17"/>
      <c r="AA199" s="17"/>
      <c r="AB199" s="17"/>
      <c r="AC199" s="17"/>
      <c r="AD199" s="17"/>
      <c r="AE199" s="17"/>
      <c r="AF199" s="17"/>
      <c r="AG199" s="17"/>
      <c r="AH199" s="17"/>
      <c r="AI199" s="17"/>
      <c r="AJ199" s="17"/>
      <c r="AK199" s="17"/>
      <c r="AL199" s="3"/>
      <c r="AM199" s="3"/>
      <c r="AN199" s="3"/>
      <c r="AO199" s="3"/>
    </row>
    <row r="200" spans="1:41" ht="12" customHeight="1" x14ac:dyDescent="0.35">
      <c r="C200" s="71"/>
      <c r="D200" s="72"/>
      <c r="E200" s="74"/>
      <c r="F200" s="73"/>
      <c r="G200" s="73"/>
      <c r="H200" s="73"/>
      <c r="I200" s="73"/>
      <c r="J200" s="73"/>
      <c r="K200" s="73"/>
      <c r="L200" s="73"/>
      <c r="M200" s="73"/>
      <c r="N200" s="73"/>
      <c r="O200" s="73"/>
      <c r="P200" s="73"/>
      <c r="Q200" s="73"/>
      <c r="R200" s="73"/>
      <c r="S200" s="73"/>
      <c r="T200" s="73"/>
      <c r="U200" s="73"/>
      <c r="V200" s="73"/>
      <c r="W200" s="73"/>
      <c r="X200" s="17"/>
      <c r="Y200" s="17"/>
      <c r="Z200" s="17"/>
      <c r="AA200" s="17"/>
      <c r="AB200" s="17"/>
      <c r="AC200" s="17"/>
      <c r="AD200" s="17"/>
      <c r="AE200" s="17"/>
      <c r="AF200" s="17"/>
      <c r="AG200" s="17"/>
      <c r="AH200" s="17"/>
      <c r="AI200" s="17"/>
      <c r="AJ200" s="17"/>
      <c r="AK200" s="17"/>
      <c r="AL200" s="3"/>
      <c r="AM200" s="3"/>
      <c r="AN200" s="3"/>
      <c r="AO200" s="3"/>
    </row>
    <row r="201" spans="1:41" x14ac:dyDescent="0.35">
      <c r="C201" s="11" t="s">
        <v>353</v>
      </c>
      <c r="V201" s="25"/>
      <c r="W201" s="25"/>
    </row>
    <row r="202" spans="1:41" x14ac:dyDescent="0.35">
      <c r="C202" s="3" t="s">
        <v>362</v>
      </c>
      <c r="D202" s="76">
        <v>1.5</v>
      </c>
      <c r="F202" s="34"/>
      <c r="G202" s="6"/>
      <c r="H202" s="6"/>
      <c r="I202" s="6"/>
      <c r="J202" s="6"/>
      <c r="K202" s="6"/>
      <c r="L202" s="6"/>
      <c r="M202" s="6"/>
      <c r="N202" s="6"/>
      <c r="O202" s="34"/>
      <c r="P202" s="34"/>
      <c r="Q202" s="34"/>
      <c r="R202" s="34"/>
      <c r="S202" s="34"/>
      <c r="T202" s="34"/>
      <c r="U202" s="34"/>
      <c r="V202" s="25"/>
      <c r="W202" s="25"/>
    </row>
    <row r="203" spans="1:41" x14ac:dyDescent="0.35">
      <c r="C203" s="3" t="s">
        <v>363</v>
      </c>
      <c r="D203" s="76">
        <v>2.5</v>
      </c>
      <c r="F203" s="34"/>
      <c r="G203" s="6"/>
      <c r="H203" s="6"/>
      <c r="I203" s="6"/>
      <c r="J203" s="6"/>
      <c r="K203" s="6"/>
      <c r="L203" s="6"/>
      <c r="M203" s="6"/>
      <c r="N203" s="6"/>
      <c r="O203" s="34"/>
      <c r="P203" s="34"/>
      <c r="Q203" s="34"/>
      <c r="R203" s="34"/>
      <c r="S203" s="34"/>
      <c r="T203" s="34"/>
      <c r="U203" s="34"/>
      <c r="V203" s="25"/>
      <c r="W203" s="25"/>
    </row>
    <row r="204" spans="1:41" x14ac:dyDescent="0.35">
      <c r="C204" s="3" t="s">
        <v>365</v>
      </c>
      <c r="D204" s="108">
        <v>4</v>
      </c>
      <c r="F204" s="34"/>
      <c r="G204" s="6"/>
      <c r="H204" s="6"/>
      <c r="I204" s="6"/>
      <c r="J204" s="6"/>
      <c r="K204" s="6"/>
      <c r="L204" s="6"/>
      <c r="M204" s="6"/>
      <c r="N204" s="6"/>
      <c r="O204" s="34"/>
      <c r="P204" s="34"/>
      <c r="Q204" s="34"/>
      <c r="R204" s="34"/>
      <c r="S204" s="34"/>
      <c r="T204" s="34"/>
      <c r="U204" s="34"/>
      <c r="V204" s="25"/>
      <c r="W204" s="25"/>
    </row>
    <row r="205" spans="1:41" x14ac:dyDescent="0.35">
      <c r="C205" s="3" t="s">
        <v>366</v>
      </c>
      <c r="D205" s="108">
        <v>14</v>
      </c>
      <c r="F205" s="34"/>
      <c r="G205" s="34"/>
      <c r="H205" s="34"/>
      <c r="I205" s="34"/>
      <c r="J205" s="34"/>
      <c r="K205" s="34"/>
      <c r="L205" s="34"/>
      <c r="M205" s="34"/>
      <c r="N205" s="34"/>
      <c r="O205" s="34"/>
      <c r="P205" s="34"/>
      <c r="Q205" s="34"/>
      <c r="R205" s="34"/>
      <c r="S205" s="34"/>
      <c r="T205" s="34"/>
      <c r="U205" s="34"/>
      <c r="V205" s="25"/>
      <c r="W205" s="25"/>
    </row>
    <row r="206" spans="1:41" x14ac:dyDescent="0.35">
      <c r="C206" s="3"/>
      <c r="D206" s="77"/>
      <c r="F206" s="34"/>
      <c r="G206" s="34"/>
      <c r="H206" s="34"/>
      <c r="I206" s="34"/>
      <c r="J206" s="34"/>
      <c r="K206" s="34"/>
      <c r="L206" s="34"/>
      <c r="M206" s="34"/>
      <c r="N206" s="34"/>
      <c r="O206" s="34"/>
      <c r="P206" s="34"/>
      <c r="Q206" s="34"/>
      <c r="R206" s="34"/>
      <c r="S206" s="34"/>
      <c r="T206" s="34"/>
      <c r="U206" s="34"/>
      <c r="V206" s="34"/>
      <c r="W206" s="43" t="s">
        <v>392</v>
      </c>
    </row>
    <row r="207" spans="1:41" x14ac:dyDescent="0.35">
      <c r="C207" s="77" t="s">
        <v>364</v>
      </c>
      <c r="D207" s="58"/>
      <c r="E207" s="58"/>
      <c r="F207" s="78"/>
      <c r="G207" s="78"/>
      <c r="H207" s="78">
        <f t="shared" ref="H207:V207" si="58">(H14*$D$23)*$D$202</f>
        <v>25.507717632274595</v>
      </c>
      <c r="I207" s="78">
        <f t="shared" si="58"/>
        <v>23.866259767491783</v>
      </c>
      <c r="J207" s="78">
        <f t="shared" si="58"/>
        <v>21.715723818920168</v>
      </c>
      <c r="K207" s="78">
        <f t="shared" si="58"/>
        <v>19.078337214405224</v>
      </c>
      <c r="L207" s="78">
        <f t="shared" si="58"/>
        <v>16.279936691921115</v>
      </c>
      <c r="M207" s="78">
        <f t="shared" si="58"/>
        <v>13.376320843415199</v>
      </c>
      <c r="N207" s="78">
        <f t="shared" si="58"/>
        <v>10.886297774064154</v>
      </c>
      <c r="O207" s="78">
        <f t="shared" si="58"/>
        <v>8.5418959476070988</v>
      </c>
      <c r="P207" s="78">
        <f t="shared" si="58"/>
        <v>6.4589741534843093</v>
      </c>
      <c r="Q207" s="78">
        <f t="shared" si="58"/>
        <v>4.7343882506061528</v>
      </c>
      <c r="R207" s="78">
        <f t="shared" si="58"/>
        <v>3.7152865227564851</v>
      </c>
      <c r="S207" s="78">
        <f t="shared" si="58"/>
        <v>2.89000297329732</v>
      </c>
      <c r="T207" s="78">
        <f t="shared" si="58"/>
        <v>2.2425273803746153</v>
      </c>
      <c r="U207" s="78">
        <f t="shared" si="58"/>
        <v>1.7140063835790678</v>
      </c>
      <c r="V207" s="78">
        <f t="shared" si="58"/>
        <v>1.2790738202996632</v>
      </c>
      <c r="W207" s="79">
        <f>SUM(H207:V207)</f>
        <v>162.28674917449692</v>
      </c>
    </row>
    <row r="208" spans="1:41" x14ac:dyDescent="0.35">
      <c r="C208" s="77" t="s">
        <v>367</v>
      </c>
      <c r="D208" s="58"/>
      <c r="E208" s="58"/>
      <c r="F208" s="78"/>
      <c r="G208" s="78"/>
      <c r="H208" s="78">
        <f t="shared" ref="H208:V208" si="59">(H14*$D$24)*$D$203</f>
        <v>48.106660446833665</v>
      </c>
      <c r="I208" s="78">
        <f t="shared" si="59"/>
        <v>45.01092850886608</v>
      </c>
      <c r="J208" s="78">
        <f t="shared" si="59"/>
        <v>40.955093167261722</v>
      </c>
      <c r="K208" s="78">
        <f t="shared" si="59"/>
        <v>35.981074571027392</v>
      </c>
      <c r="L208" s="78">
        <f t="shared" si="59"/>
        <v>30.703389375114384</v>
      </c>
      <c r="M208" s="78">
        <f t="shared" si="59"/>
        <v>25.227271766090066</v>
      </c>
      <c r="N208" s="78">
        <f t="shared" si="59"/>
        <v>20.531175626524501</v>
      </c>
      <c r="O208" s="78">
        <f t="shared" si="59"/>
        <v>16.109716041539702</v>
      </c>
      <c r="P208" s="78">
        <f t="shared" si="59"/>
        <v>12.181398622799355</v>
      </c>
      <c r="Q208" s="78">
        <f t="shared" si="59"/>
        <v>8.9288901217572185</v>
      </c>
      <c r="R208" s="78">
        <f t="shared" si="59"/>
        <v>7.006900020988108</v>
      </c>
      <c r="S208" s="78">
        <f t="shared" si="59"/>
        <v>5.4504442040256471</v>
      </c>
      <c r="T208" s="78">
        <f t="shared" si="59"/>
        <v>4.2293279542152824</v>
      </c>
      <c r="U208" s="78">
        <f t="shared" si="59"/>
        <v>3.2325558988552587</v>
      </c>
      <c r="V208" s="78">
        <f t="shared" si="59"/>
        <v>2.4122883453019965</v>
      </c>
      <c r="W208" s="79">
        <f>SUM(H208:V208)</f>
        <v>306.06711467120033</v>
      </c>
    </row>
    <row r="209" spans="3:23" x14ac:dyDescent="0.35">
      <c r="C209" s="77" t="s">
        <v>368</v>
      </c>
      <c r="D209" s="58"/>
      <c r="E209" s="58"/>
      <c r="F209" s="78"/>
      <c r="G209" s="78"/>
      <c r="H209" s="78">
        <f t="shared" ref="H209:V209" si="60">(H14*$D$25)*$D$204</f>
        <v>23.270198541724191</v>
      </c>
      <c r="I209" s="78">
        <f t="shared" si="60"/>
        <v>21.772728208939871</v>
      </c>
      <c r="J209" s="78">
        <f t="shared" si="60"/>
        <v>19.810835764628926</v>
      </c>
      <c r="K209" s="78">
        <f t="shared" si="60"/>
        <v>17.404798862264414</v>
      </c>
      <c r="L209" s="78">
        <f t="shared" si="60"/>
        <v>14.851872069822774</v>
      </c>
      <c r="M209" s="78">
        <f t="shared" si="60"/>
        <v>12.202959365922638</v>
      </c>
      <c r="N209" s="78">
        <f t="shared" si="60"/>
        <v>9.9313593728304568</v>
      </c>
      <c r="O209" s="78">
        <f t="shared" si="60"/>
        <v>7.7926068293959503</v>
      </c>
      <c r="P209" s="78">
        <f t="shared" si="60"/>
        <v>5.8923974733541078</v>
      </c>
      <c r="Q209" s="78">
        <f t="shared" si="60"/>
        <v>4.3190910356407013</v>
      </c>
      <c r="R209" s="78">
        <f t="shared" si="60"/>
        <v>3.3893841961988991</v>
      </c>
      <c r="S209" s="78">
        <f t="shared" si="60"/>
        <v>2.636493940551941</v>
      </c>
      <c r="T209" s="78">
        <f t="shared" si="60"/>
        <v>2.0458144522715789</v>
      </c>
      <c r="U209" s="78">
        <f t="shared" si="60"/>
        <v>1.5636549464230092</v>
      </c>
      <c r="V209" s="78">
        <f t="shared" si="60"/>
        <v>1.1668743623786402</v>
      </c>
      <c r="W209" s="79">
        <f t="shared" ref="W209:W219" si="61">SUM(H209:V209)</f>
        <v>148.05106942234809</v>
      </c>
    </row>
    <row r="210" spans="3:23" x14ac:dyDescent="0.35">
      <c r="C210" s="85" t="s">
        <v>369</v>
      </c>
      <c r="D210" s="86"/>
      <c r="E210" s="86"/>
      <c r="F210" s="87"/>
      <c r="G210" s="87"/>
      <c r="H210" s="87">
        <f t="shared" ref="H210:V210" si="62">(H14*$D$26)*$D$205</f>
        <v>37.590320721246769</v>
      </c>
      <c r="I210" s="87">
        <f t="shared" si="62"/>
        <v>35.171330183672097</v>
      </c>
      <c r="J210" s="87">
        <f t="shared" si="62"/>
        <v>32.00211931209288</v>
      </c>
      <c r="K210" s="87">
        <f t="shared" si="62"/>
        <v>28.115444315965586</v>
      </c>
      <c r="L210" s="87">
        <f t="shared" si="62"/>
        <v>23.991485651252169</v>
      </c>
      <c r="M210" s="87">
        <f t="shared" si="62"/>
        <v>19.712472821875028</v>
      </c>
      <c r="N210" s="87">
        <f t="shared" si="62"/>
        <v>16.042965140726121</v>
      </c>
      <c r="O210" s="87">
        <f t="shared" si="62"/>
        <v>12.588057185947303</v>
      </c>
      <c r="P210" s="87">
        <f t="shared" si="62"/>
        <v>9.5184882261874026</v>
      </c>
      <c r="Q210" s="87">
        <f t="shared" si="62"/>
        <v>6.9769932114195932</v>
      </c>
      <c r="R210" s="87">
        <f t="shared" si="62"/>
        <v>5.4751590861674524</v>
      </c>
      <c r="S210" s="87">
        <f t="shared" si="62"/>
        <v>4.2589517501223657</v>
      </c>
      <c r="T210" s="87">
        <f t="shared" si="62"/>
        <v>3.3047771921310116</v>
      </c>
      <c r="U210" s="87">
        <f t="shared" si="62"/>
        <v>2.5259041442217836</v>
      </c>
      <c r="V210" s="87">
        <f t="shared" si="62"/>
        <v>1.8849508930731875</v>
      </c>
      <c r="W210" s="88">
        <f t="shared" si="61"/>
        <v>239.15941983610074</v>
      </c>
    </row>
    <row r="211" spans="3:23" x14ac:dyDescent="0.35">
      <c r="C211" s="80" t="s">
        <v>375</v>
      </c>
      <c r="D211" s="58"/>
      <c r="E211" s="58"/>
      <c r="F211" s="83"/>
      <c r="G211" s="83"/>
      <c r="H211" s="83">
        <f t="shared" ref="H211:V211" si="63">SUM(H207:H210)</f>
        <v>134.47489734207923</v>
      </c>
      <c r="I211" s="83">
        <f t="shared" si="63"/>
        <v>125.82124666896982</v>
      </c>
      <c r="J211" s="83">
        <f t="shared" si="63"/>
        <v>114.48377206290368</v>
      </c>
      <c r="K211" s="83">
        <f t="shared" si="63"/>
        <v>100.57965496366262</v>
      </c>
      <c r="L211" s="83">
        <f t="shared" si="63"/>
        <v>85.826683788110444</v>
      </c>
      <c r="M211" s="83">
        <f t="shared" si="63"/>
        <v>70.519024797302933</v>
      </c>
      <c r="N211" s="83">
        <f t="shared" si="63"/>
        <v>57.391797914145229</v>
      </c>
      <c r="O211" s="83">
        <f t="shared" si="63"/>
        <v>45.032276004490058</v>
      </c>
      <c r="P211" s="83">
        <f t="shared" si="63"/>
        <v>34.051258475825172</v>
      </c>
      <c r="Q211" s="83">
        <f t="shared" si="63"/>
        <v>24.959362619423668</v>
      </c>
      <c r="R211" s="83">
        <f t="shared" si="63"/>
        <v>19.586729826110943</v>
      </c>
      <c r="S211" s="83">
        <f t="shared" si="63"/>
        <v>15.235892867997274</v>
      </c>
      <c r="T211" s="83">
        <f t="shared" si="63"/>
        <v>11.822446978992488</v>
      </c>
      <c r="U211" s="83">
        <f t="shared" si="63"/>
        <v>9.0361213730791192</v>
      </c>
      <c r="V211" s="83">
        <f t="shared" si="63"/>
        <v>6.7431874210534879</v>
      </c>
      <c r="W211" s="89">
        <f t="shared" si="61"/>
        <v>855.56435310414611</v>
      </c>
    </row>
    <row r="212" spans="3:23" x14ac:dyDescent="0.35">
      <c r="C212" s="80"/>
      <c r="D212" s="58"/>
      <c r="E212" s="58"/>
      <c r="F212" s="83"/>
      <c r="G212" s="83"/>
      <c r="H212" s="83"/>
      <c r="I212" s="83"/>
      <c r="J212" s="83"/>
      <c r="K212" s="83"/>
      <c r="L212" s="83"/>
      <c r="M212" s="83"/>
      <c r="N212" s="83"/>
      <c r="O212" s="83"/>
      <c r="P212" s="83"/>
      <c r="Q212" s="83"/>
      <c r="R212" s="83"/>
      <c r="S212" s="83"/>
      <c r="T212" s="83"/>
      <c r="U212" s="83"/>
      <c r="V212" s="83"/>
      <c r="W212" s="84"/>
    </row>
    <row r="213" spans="3:23" x14ac:dyDescent="0.35">
      <c r="C213" s="77" t="s">
        <v>371</v>
      </c>
      <c r="D213" s="58"/>
      <c r="E213" s="58"/>
      <c r="F213" s="90"/>
      <c r="G213" s="90"/>
      <c r="H213" s="78">
        <f>(0*$D$23)*$D$202</f>
        <v>0</v>
      </c>
      <c r="I213" s="78">
        <f>(0*$D$23)*$D$202</f>
        <v>0</v>
      </c>
      <c r="J213" s="78">
        <f>0*$D$202</f>
        <v>0</v>
      </c>
      <c r="K213" s="78">
        <f t="shared" ref="K213:V213" si="64">K27*$D$202</f>
        <v>0</v>
      </c>
      <c r="L213" s="78">
        <f t="shared" si="64"/>
        <v>0</v>
      </c>
      <c r="M213" s="78">
        <f t="shared" si="64"/>
        <v>0</v>
      </c>
      <c r="N213" s="78">
        <f t="shared" si="64"/>
        <v>0</v>
      </c>
      <c r="O213" s="78">
        <f t="shared" si="64"/>
        <v>0</v>
      </c>
      <c r="P213" s="78">
        <f t="shared" si="64"/>
        <v>0</v>
      </c>
      <c r="Q213" s="78">
        <f t="shared" si="64"/>
        <v>0</v>
      </c>
      <c r="R213" s="78">
        <f t="shared" si="64"/>
        <v>0</v>
      </c>
      <c r="S213" s="78">
        <f t="shared" si="64"/>
        <v>0</v>
      </c>
      <c r="T213" s="78">
        <f t="shared" si="64"/>
        <v>0</v>
      </c>
      <c r="U213" s="78">
        <f t="shared" si="64"/>
        <v>0</v>
      </c>
      <c r="V213" s="78">
        <f t="shared" si="64"/>
        <v>0</v>
      </c>
      <c r="W213" s="79">
        <f>SUM(H213:V213)</f>
        <v>0</v>
      </c>
    </row>
    <row r="214" spans="3:23" x14ac:dyDescent="0.35">
      <c r="C214" s="77" t="s">
        <v>372</v>
      </c>
      <c r="D214" s="58"/>
      <c r="E214" s="58"/>
      <c r="F214" s="90"/>
      <c r="G214" s="90"/>
      <c r="H214" s="78">
        <f t="shared" ref="H214:V214" si="65">(0*$D$24)*$D$203</f>
        <v>0</v>
      </c>
      <c r="I214" s="78">
        <f t="shared" si="65"/>
        <v>0</v>
      </c>
      <c r="J214" s="78">
        <f t="shared" si="65"/>
        <v>0</v>
      </c>
      <c r="K214" s="78">
        <f t="shared" si="65"/>
        <v>0</v>
      </c>
      <c r="L214" s="78">
        <f t="shared" si="65"/>
        <v>0</v>
      </c>
      <c r="M214" s="78">
        <f t="shared" si="65"/>
        <v>0</v>
      </c>
      <c r="N214" s="78">
        <f t="shared" si="65"/>
        <v>0</v>
      </c>
      <c r="O214" s="78">
        <f t="shared" si="65"/>
        <v>0</v>
      </c>
      <c r="P214" s="78">
        <f t="shared" si="65"/>
        <v>0</v>
      </c>
      <c r="Q214" s="78">
        <f t="shared" si="65"/>
        <v>0</v>
      </c>
      <c r="R214" s="78">
        <f t="shared" si="65"/>
        <v>0</v>
      </c>
      <c r="S214" s="78">
        <f t="shared" si="65"/>
        <v>0</v>
      </c>
      <c r="T214" s="78">
        <f t="shared" si="65"/>
        <v>0</v>
      </c>
      <c r="U214" s="78">
        <f t="shared" si="65"/>
        <v>0</v>
      </c>
      <c r="V214" s="78">
        <f t="shared" si="65"/>
        <v>0</v>
      </c>
      <c r="W214" s="79">
        <f t="shared" si="61"/>
        <v>0</v>
      </c>
    </row>
    <row r="215" spans="3:23" x14ac:dyDescent="0.35">
      <c r="C215" s="77" t="s">
        <v>373</v>
      </c>
      <c r="D215" s="58"/>
      <c r="E215" s="58"/>
      <c r="F215" s="90"/>
      <c r="G215" s="90"/>
      <c r="H215" s="78">
        <f t="shared" ref="H215:V215" si="66">(0*$D$25)*$D$204</f>
        <v>0</v>
      </c>
      <c r="I215" s="78">
        <f t="shared" si="66"/>
        <v>0</v>
      </c>
      <c r="J215" s="78">
        <f t="shared" si="66"/>
        <v>0</v>
      </c>
      <c r="K215" s="78">
        <f t="shared" si="66"/>
        <v>0</v>
      </c>
      <c r="L215" s="78">
        <f t="shared" si="66"/>
        <v>0</v>
      </c>
      <c r="M215" s="78">
        <f t="shared" si="66"/>
        <v>0</v>
      </c>
      <c r="N215" s="78">
        <f t="shared" si="66"/>
        <v>0</v>
      </c>
      <c r="O215" s="78">
        <f t="shared" si="66"/>
        <v>0</v>
      </c>
      <c r="P215" s="78">
        <f t="shared" si="66"/>
        <v>0</v>
      </c>
      <c r="Q215" s="78">
        <f t="shared" si="66"/>
        <v>0</v>
      </c>
      <c r="R215" s="78">
        <f t="shared" si="66"/>
        <v>0</v>
      </c>
      <c r="S215" s="78">
        <f t="shared" si="66"/>
        <v>0</v>
      </c>
      <c r="T215" s="78">
        <f t="shared" si="66"/>
        <v>0</v>
      </c>
      <c r="U215" s="78">
        <f t="shared" si="66"/>
        <v>0</v>
      </c>
      <c r="V215" s="78">
        <f t="shared" si="66"/>
        <v>0</v>
      </c>
      <c r="W215" s="79">
        <f t="shared" si="61"/>
        <v>0</v>
      </c>
    </row>
    <row r="216" spans="3:23" x14ac:dyDescent="0.35">
      <c r="C216" s="85" t="s">
        <v>374</v>
      </c>
      <c r="D216" s="86"/>
      <c r="E216" s="86"/>
      <c r="F216" s="91"/>
      <c r="G216" s="91"/>
      <c r="H216" s="87">
        <f t="shared" ref="H216:V216" si="67">(0*$D$26)*$D$205</f>
        <v>0</v>
      </c>
      <c r="I216" s="87">
        <f t="shared" si="67"/>
        <v>0</v>
      </c>
      <c r="J216" s="87">
        <f t="shared" si="67"/>
        <v>0</v>
      </c>
      <c r="K216" s="87">
        <f t="shared" si="67"/>
        <v>0</v>
      </c>
      <c r="L216" s="87">
        <f t="shared" si="67"/>
        <v>0</v>
      </c>
      <c r="M216" s="87">
        <f t="shared" si="67"/>
        <v>0</v>
      </c>
      <c r="N216" s="87">
        <f t="shared" si="67"/>
        <v>0</v>
      </c>
      <c r="O216" s="87">
        <f t="shared" si="67"/>
        <v>0</v>
      </c>
      <c r="P216" s="87">
        <f t="shared" si="67"/>
        <v>0</v>
      </c>
      <c r="Q216" s="87">
        <f t="shared" si="67"/>
        <v>0</v>
      </c>
      <c r="R216" s="87">
        <f t="shared" si="67"/>
        <v>0</v>
      </c>
      <c r="S216" s="87">
        <f t="shared" si="67"/>
        <v>0</v>
      </c>
      <c r="T216" s="87">
        <f t="shared" si="67"/>
        <v>0</v>
      </c>
      <c r="U216" s="87">
        <f t="shared" si="67"/>
        <v>0</v>
      </c>
      <c r="V216" s="87">
        <f t="shared" si="67"/>
        <v>0</v>
      </c>
      <c r="W216" s="88">
        <f t="shared" si="61"/>
        <v>0</v>
      </c>
    </row>
    <row r="217" spans="3:23" x14ac:dyDescent="0.35">
      <c r="C217" s="92" t="s">
        <v>376</v>
      </c>
      <c r="D217" s="61"/>
      <c r="E217" s="61"/>
      <c r="F217" s="93"/>
      <c r="G217" s="93"/>
      <c r="H217" s="83">
        <f t="shared" ref="H217:V217" si="68">SUM(H213:H216)</f>
        <v>0</v>
      </c>
      <c r="I217" s="83">
        <f t="shared" si="68"/>
        <v>0</v>
      </c>
      <c r="J217" s="83">
        <f t="shared" si="68"/>
        <v>0</v>
      </c>
      <c r="K217" s="83">
        <f t="shared" si="68"/>
        <v>0</v>
      </c>
      <c r="L217" s="83">
        <f t="shared" si="68"/>
        <v>0</v>
      </c>
      <c r="M217" s="83">
        <f t="shared" si="68"/>
        <v>0</v>
      </c>
      <c r="N217" s="83">
        <f t="shared" si="68"/>
        <v>0</v>
      </c>
      <c r="O217" s="83">
        <f t="shared" si="68"/>
        <v>0</v>
      </c>
      <c r="P217" s="83">
        <f t="shared" si="68"/>
        <v>0</v>
      </c>
      <c r="Q217" s="83">
        <f t="shared" si="68"/>
        <v>0</v>
      </c>
      <c r="R217" s="83">
        <f t="shared" si="68"/>
        <v>0</v>
      </c>
      <c r="S217" s="83">
        <f t="shared" si="68"/>
        <v>0</v>
      </c>
      <c r="T217" s="83">
        <f t="shared" si="68"/>
        <v>0</v>
      </c>
      <c r="U217" s="83">
        <f t="shared" si="68"/>
        <v>0</v>
      </c>
      <c r="V217" s="83">
        <f t="shared" si="68"/>
        <v>0</v>
      </c>
      <c r="W217" s="96">
        <f t="shared" si="61"/>
        <v>0</v>
      </c>
    </row>
    <row r="218" spans="3:23" x14ac:dyDescent="0.35">
      <c r="C218" s="95"/>
      <c r="D218" s="86"/>
      <c r="E218" s="86"/>
      <c r="F218" s="91"/>
      <c r="G218" s="91"/>
      <c r="H218" s="81"/>
      <c r="I218" s="81"/>
      <c r="J218" s="81"/>
      <c r="K218" s="81"/>
      <c r="L218" s="81"/>
      <c r="M218" s="81"/>
      <c r="N218" s="81"/>
      <c r="O218" s="81"/>
      <c r="P218" s="81"/>
      <c r="Q218" s="81"/>
      <c r="R218" s="81"/>
      <c r="S218" s="81"/>
      <c r="T218" s="81"/>
      <c r="U218" s="81"/>
      <c r="V218" s="81"/>
      <c r="W218" s="82"/>
    </row>
    <row r="219" spans="3:23" x14ac:dyDescent="0.35">
      <c r="C219" s="80" t="s">
        <v>370</v>
      </c>
      <c r="D219" s="58"/>
      <c r="E219" s="58"/>
      <c r="F219" s="78"/>
      <c r="G219" s="78"/>
      <c r="H219" s="94">
        <f>H211-H217</f>
        <v>134.47489734207923</v>
      </c>
      <c r="I219" s="94">
        <f t="shared" ref="I219:V219" si="69">I211-I217</f>
        <v>125.82124666896982</v>
      </c>
      <c r="J219" s="94">
        <f t="shared" si="69"/>
        <v>114.48377206290368</v>
      </c>
      <c r="K219" s="94">
        <f t="shared" si="69"/>
        <v>100.57965496366262</v>
      </c>
      <c r="L219" s="94">
        <f t="shared" si="69"/>
        <v>85.826683788110444</v>
      </c>
      <c r="M219" s="94">
        <f t="shared" si="69"/>
        <v>70.519024797302933</v>
      </c>
      <c r="N219" s="94">
        <f t="shared" si="69"/>
        <v>57.391797914145229</v>
      </c>
      <c r="O219" s="94">
        <f t="shared" si="69"/>
        <v>45.032276004490058</v>
      </c>
      <c r="P219" s="94">
        <f t="shared" si="69"/>
        <v>34.051258475825172</v>
      </c>
      <c r="Q219" s="94">
        <f t="shared" si="69"/>
        <v>24.959362619423668</v>
      </c>
      <c r="R219" s="94">
        <f t="shared" si="69"/>
        <v>19.586729826110943</v>
      </c>
      <c r="S219" s="94">
        <f t="shared" si="69"/>
        <v>15.235892867997274</v>
      </c>
      <c r="T219" s="94">
        <f t="shared" si="69"/>
        <v>11.822446978992488</v>
      </c>
      <c r="U219" s="94">
        <f t="shared" si="69"/>
        <v>9.0361213730791192</v>
      </c>
      <c r="V219" s="94">
        <f t="shared" si="69"/>
        <v>6.7431874210534879</v>
      </c>
      <c r="W219" s="96">
        <f t="shared" si="61"/>
        <v>855.56435310414611</v>
      </c>
    </row>
    <row r="220" spans="3:23" x14ac:dyDescent="0.35">
      <c r="C220" s="3"/>
    </row>
    <row r="221" spans="3:23" x14ac:dyDescent="0.35">
      <c r="C221" s="3"/>
    </row>
    <row r="222" spans="3:23" x14ac:dyDescent="0.35">
      <c r="C222" s="11" t="s">
        <v>377</v>
      </c>
      <c r="D222" s="1"/>
    </row>
    <row r="223" spans="3:23" x14ac:dyDescent="0.35">
      <c r="C223" s="77" t="s">
        <v>379</v>
      </c>
      <c r="D223" s="37">
        <v>0.375</v>
      </c>
      <c r="E223" s="58"/>
      <c r="F223" s="58"/>
      <c r="G223" s="58"/>
      <c r="H223" s="58"/>
      <c r="I223" s="58"/>
      <c r="J223" s="58"/>
      <c r="K223" s="58"/>
      <c r="L223" s="58"/>
      <c r="M223" s="58"/>
      <c r="N223" s="58"/>
      <c r="O223" s="58"/>
      <c r="P223" s="58"/>
      <c r="Q223" s="58"/>
      <c r="R223" s="58"/>
      <c r="S223" s="58"/>
      <c r="T223" s="58"/>
      <c r="U223" s="58"/>
      <c r="V223" s="58"/>
      <c r="W223" s="43" t="s">
        <v>392</v>
      </c>
    </row>
    <row r="224" spans="3:23" x14ac:dyDescent="0.35">
      <c r="C224" s="77" t="s">
        <v>378</v>
      </c>
      <c r="D224" s="37">
        <v>1.5</v>
      </c>
      <c r="E224" s="58"/>
      <c r="F224" s="58"/>
      <c r="G224" s="58"/>
      <c r="H224" s="58"/>
      <c r="I224" s="58"/>
      <c r="J224" s="58"/>
      <c r="K224" s="58"/>
      <c r="L224" s="58"/>
      <c r="M224" s="58"/>
      <c r="N224" s="58"/>
      <c r="O224" s="58"/>
      <c r="P224" s="58"/>
      <c r="Q224" s="58"/>
      <c r="R224" s="58"/>
      <c r="S224" s="58"/>
      <c r="T224" s="58"/>
      <c r="U224" s="58"/>
      <c r="V224" s="58"/>
      <c r="W224" s="58"/>
    </row>
    <row r="225" spans="3:37" x14ac:dyDescent="0.35">
      <c r="C225" s="77" t="s">
        <v>380</v>
      </c>
      <c r="D225" s="109"/>
      <c r="E225" s="58"/>
      <c r="F225" s="97"/>
      <c r="G225" s="97"/>
      <c r="H225" s="97">
        <f t="shared" ref="H225:V225" si="70">H35+H36+H37+H38</f>
        <v>12.270554692578411</v>
      </c>
      <c r="I225" s="97">
        <f t="shared" si="70"/>
        <v>11.480927067098678</v>
      </c>
      <c r="J225" s="97">
        <f t="shared" si="70"/>
        <v>10.446406089733177</v>
      </c>
      <c r="K225" s="97">
        <f t="shared" si="70"/>
        <v>9.1776843231401948</v>
      </c>
      <c r="L225" s="97">
        <f t="shared" si="70"/>
        <v>7.8315063875873161</v>
      </c>
      <c r="M225" s="97">
        <f t="shared" si="70"/>
        <v>6.4347143425692064</v>
      </c>
      <c r="N225" s="97">
        <f t="shared" si="70"/>
        <v>2.0900594882240129</v>
      </c>
      <c r="O225" s="97">
        <f t="shared" si="70"/>
        <v>1.6017371958635951</v>
      </c>
      <c r="P225" s="97">
        <f t="shared" si="70"/>
        <v>1.2046361227510527</v>
      </c>
      <c r="Q225" s="97">
        <f t="shared" si="70"/>
        <v>0.92799852035195363</v>
      </c>
      <c r="R225" s="97">
        <f t="shared" si="70"/>
        <v>0.77660983892178548</v>
      </c>
      <c r="S225" s="97">
        <f t="shared" si="70"/>
        <v>0.6607615918964107</v>
      </c>
      <c r="T225" s="97">
        <f t="shared" si="70"/>
        <v>0.56542628947496143</v>
      </c>
      <c r="U225" s="97">
        <f t="shared" si="70"/>
        <v>0.47375253800131978</v>
      </c>
      <c r="V225" s="97">
        <f t="shared" si="70"/>
        <v>0.39038693573257333</v>
      </c>
      <c r="W225" s="58"/>
    </row>
    <row r="226" spans="3:37" x14ac:dyDescent="0.35">
      <c r="C226" s="77" t="s">
        <v>381</v>
      </c>
      <c r="D226" s="4">
        <f>D76</f>
        <v>1.5</v>
      </c>
      <c r="E226" s="58"/>
      <c r="F226" s="99"/>
      <c r="G226" s="99"/>
      <c r="H226" s="98">
        <f t="shared" ref="H226:V226" si="71">(H40+H41+H42+H43)</f>
        <v>28.631294282682955</v>
      </c>
      <c r="I226" s="98">
        <f t="shared" si="71"/>
        <v>26.788829823230252</v>
      </c>
      <c r="J226" s="98">
        <f t="shared" si="71"/>
        <v>24.374947542710746</v>
      </c>
      <c r="K226" s="98">
        <f t="shared" si="71"/>
        <v>21.414596753993788</v>
      </c>
      <c r="L226" s="98">
        <f t="shared" si="71"/>
        <v>18.273514904370401</v>
      </c>
      <c r="M226" s="98">
        <f t="shared" si="71"/>
        <v>15.014333465994811</v>
      </c>
      <c r="N226" s="98">
        <f t="shared" si="71"/>
        <v>4.8768054725226975</v>
      </c>
      <c r="O226" s="98">
        <f t="shared" si="71"/>
        <v>3.7373867903483888</v>
      </c>
      <c r="P226" s="98">
        <f t="shared" si="71"/>
        <v>2.8108176197524575</v>
      </c>
      <c r="Q226" s="98">
        <f t="shared" si="71"/>
        <v>2.1653298808212251</v>
      </c>
      <c r="R226" s="98">
        <f t="shared" si="71"/>
        <v>1.8120896241508331</v>
      </c>
      <c r="S226" s="98">
        <f t="shared" si="71"/>
        <v>1.5417770477582917</v>
      </c>
      <c r="T226" s="98">
        <f t="shared" si="71"/>
        <v>1.31932800877491</v>
      </c>
      <c r="U226" s="98">
        <f t="shared" si="71"/>
        <v>1.1054225886697462</v>
      </c>
      <c r="V226" s="98">
        <f t="shared" si="71"/>
        <v>0.91090285004267113</v>
      </c>
      <c r="W226" s="58"/>
    </row>
    <row r="227" spans="3:37" x14ac:dyDescent="0.35">
      <c r="C227" s="77" t="s">
        <v>405</v>
      </c>
      <c r="D227" s="58"/>
      <c r="E227" s="58"/>
      <c r="F227" s="100"/>
      <c r="G227" s="100"/>
      <c r="H227" s="101">
        <f t="shared" ref="H227:V227" si="72">$D$223*H225</f>
        <v>4.6014580097169038</v>
      </c>
      <c r="I227" s="101">
        <f t="shared" si="72"/>
        <v>4.3053476501620045</v>
      </c>
      <c r="J227" s="101">
        <f t="shared" si="72"/>
        <v>3.9174022836499414</v>
      </c>
      <c r="K227" s="101">
        <f t="shared" si="72"/>
        <v>3.441631621177573</v>
      </c>
      <c r="L227" s="101">
        <f t="shared" si="72"/>
        <v>2.9368148953452433</v>
      </c>
      <c r="M227" s="101">
        <f t="shared" si="72"/>
        <v>2.4130178784634522</v>
      </c>
      <c r="N227" s="101">
        <f t="shared" si="72"/>
        <v>0.78377230808400489</v>
      </c>
      <c r="O227" s="101">
        <f t="shared" si="72"/>
        <v>0.6006514484488481</v>
      </c>
      <c r="P227" s="101">
        <f t="shared" si="72"/>
        <v>0.45173854603164476</v>
      </c>
      <c r="Q227" s="101">
        <f t="shared" si="72"/>
        <v>0.34799944513198261</v>
      </c>
      <c r="R227" s="101">
        <f t="shared" si="72"/>
        <v>0.29122868959566955</v>
      </c>
      <c r="S227" s="101">
        <f t="shared" si="72"/>
        <v>0.24778559696115401</v>
      </c>
      <c r="T227" s="101">
        <f t="shared" si="72"/>
        <v>0.21203485855311055</v>
      </c>
      <c r="U227" s="101">
        <f t="shared" si="72"/>
        <v>0.17765720175049493</v>
      </c>
      <c r="V227" s="101">
        <f t="shared" si="72"/>
        <v>0.146395100899715</v>
      </c>
      <c r="W227" s="105">
        <f>SUM(H227:V227)</f>
        <v>24.874935533971744</v>
      </c>
    </row>
    <row r="228" spans="3:37" x14ac:dyDescent="0.35">
      <c r="C228" s="77" t="s">
        <v>406</v>
      </c>
      <c r="D228" s="58"/>
      <c r="E228" s="58"/>
      <c r="F228" s="100"/>
      <c r="G228" s="100"/>
      <c r="H228" s="103">
        <f t="shared" ref="H228:V228" si="73">$D$224*H226/$D$226</f>
        <v>28.631294282682955</v>
      </c>
      <c r="I228" s="103">
        <f t="shared" si="73"/>
        <v>26.788829823230248</v>
      </c>
      <c r="J228" s="103">
        <f t="shared" si="73"/>
        <v>24.374947542710746</v>
      </c>
      <c r="K228" s="103">
        <f t="shared" si="73"/>
        <v>21.414596753993788</v>
      </c>
      <c r="L228" s="103">
        <f t="shared" si="73"/>
        <v>18.273514904370401</v>
      </c>
      <c r="M228" s="103">
        <f t="shared" si="73"/>
        <v>15.014333465994811</v>
      </c>
      <c r="N228" s="103">
        <f t="shared" si="73"/>
        <v>4.8768054725226975</v>
      </c>
      <c r="O228" s="103">
        <f t="shared" si="73"/>
        <v>3.7373867903483888</v>
      </c>
      <c r="P228" s="103">
        <f t="shared" si="73"/>
        <v>2.8108176197524575</v>
      </c>
      <c r="Q228" s="103">
        <f t="shared" si="73"/>
        <v>2.1653298808212251</v>
      </c>
      <c r="R228" s="103">
        <f t="shared" si="73"/>
        <v>1.8120896241508333</v>
      </c>
      <c r="S228" s="103">
        <f t="shared" si="73"/>
        <v>1.5417770477582919</v>
      </c>
      <c r="T228" s="103">
        <f t="shared" si="73"/>
        <v>1.31932800877491</v>
      </c>
      <c r="U228" s="103">
        <f t="shared" si="73"/>
        <v>1.1054225886697462</v>
      </c>
      <c r="V228" s="103">
        <f t="shared" si="73"/>
        <v>0.91090285004267113</v>
      </c>
      <c r="W228" s="106">
        <f>SUM(H228:V228)</f>
        <v>154.77737665582418</v>
      </c>
    </row>
    <row r="229" spans="3:37" x14ac:dyDescent="0.35">
      <c r="C229" s="80" t="s">
        <v>385</v>
      </c>
      <c r="D229" s="58"/>
      <c r="E229" s="58"/>
      <c r="F229" s="104"/>
      <c r="G229" s="104"/>
      <c r="H229" s="102">
        <f>H227+H228</f>
        <v>33.232752292399859</v>
      </c>
      <c r="I229" s="102">
        <f t="shared" ref="I229:V229" si="74">I227+I228</f>
        <v>31.094177473392254</v>
      </c>
      <c r="J229" s="102">
        <f t="shared" si="74"/>
        <v>28.292349826360688</v>
      </c>
      <c r="K229" s="102">
        <f t="shared" si="74"/>
        <v>24.856228375171362</v>
      </c>
      <c r="L229" s="102">
        <f t="shared" si="74"/>
        <v>21.210329799715645</v>
      </c>
      <c r="M229" s="102">
        <f t="shared" si="74"/>
        <v>17.427351344458263</v>
      </c>
      <c r="N229" s="102">
        <f t="shared" si="74"/>
        <v>5.6605777806067028</v>
      </c>
      <c r="O229" s="102">
        <f t="shared" si="74"/>
        <v>4.3380382387972372</v>
      </c>
      <c r="P229" s="102">
        <f t="shared" si="74"/>
        <v>3.262556165784102</v>
      </c>
      <c r="Q229" s="102">
        <f t="shared" si="74"/>
        <v>2.5133293259532077</v>
      </c>
      <c r="R229" s="102">
        <f t="shared" si="74"/>
        <v>2.1033183137465028</v>
      </c>
      <c r="S229" s="102">
        <f t="shared" si="74"/>
        <v>1.7895626447194459</v>
      </c>
      <c r="T229" s="102">
        <f t="shared" si="74"/>
        <v>1.5313628673280206</v>
      </c>
      <c r="U229" s="102">
        <f t="shared" si="74"/>
        <v>1.2830797904202411</v>
      </c>
      <c r="V229" s="102">
        <f t="shared" si="74"/>
        <v>1.0572979509423861</v>
      </c>
      <c r="W229" s="105">
        <f>SUM(H229:V229)</f>
        <v>179.65231218979594</v>
      </c>
    </row>
    <row r="231" spans="3:37" ht="12" customHeight="1" x14ac:dyDescent="0.35">
      <c r="X231" s="33"/>
      <c r="Y231" s="33"/>
      <c r="Z231" s="33"/>
      <c r="AA231" s="33"/>
      <c r="AB231" s="33"/>
      <c r="AC231" s="33"/>
      <c r="AD231" s="33"/>
      <c r="AF231" s="17"/>
      <c r="AJ231" s="25"/>
      <c r="AK231" s="25"/>
    </row>
    <row r="232" spans="3:37" ht="12" customHeight="1" x14ac:dyDescent="0.35">
      <c r="C232" s="11" t="s">
        <v>221</v>
      </c>
      <c r="D232" s="1"/>
      <c r="E232" s="1"/>
      <c r="F232" s="1"/>
      <c r="G232" s="1"/>
      <c r="H232" s="1"/>
      <c r="I232" s="1"/>
      <c r="J232" s="1"/>
      <c r="K232" s="1"/>
      <c r="L232" s="1"/>
      <c r="M232" s="1"/>
      <c r="N232" s="1"/>
      <c r="O232" s="1"/>
      <c r="P232" s="1"/>
      <c r="Q232" s="1"/>
      <c r="R232" s="1"/>
      <c r="S232" s="1"/>
      <c r="T232" s="1"/>
      <c r="U232" s="1"/>
      <c r="V232" s="1"/>
      <c r="X232" s="33"/>
      <c r="Y232" s="33"/>
      <c r="Z232" s="33"/>
      <c r="AA232" s="33"/>
      <c r="AB232" s="33"/>
      <c r="AC232" s="33"/>
      <c r="AD232" s="33"/>
      <c r="AF232" s="17"/>
      <c r="AJ232" s="25"/>
      <c r="AK232" s="25"/>
    </row>
    <row r="233" spans="3:37" s="25" customFormat="1" ht="12" customHeight="1" x14ac:dyDescent="0.35">
      <c r="C233" s="23"/>
      <c r="X233" s="33"/>
      <c r="Y233" s="33"/>
      <c r="Z233" s="33"/>
      <c r="AA233" s="33"/>
      <c r="AB233" s="33"/>
      <c r="AC233" s="33"/>
      <c r="AD233" s="33"/>
      <c r="AF233" s="17"/>
    </row>
    <row r="234" spans="3:37" ht="12" customHeight="1" x14ac:dyDescent="0.35">
      <c r="C234" s="45" t="s">
        <v>216</v>
      </c>
      <c r="W234" s="43" t="s">
        <v>404</v>
      </c>
      <c r="X234" s="42"/>
      <c r="Y234" s="42"/>
      <c r="Z234" s="33"/>
      <c r="AA234" s="33"/>
      <c r="AB234" s="33"/>
      <c r="AC234" s="33"/>
      <c r="AD234" s="33"/>
      <c r="AF234" s="17"/>
      <c r="AJ234" s="25"/>
      <c r="AK234" s="25"/>
    </row>
    <row r="235" spans="3:37" ht="12" customHeight="1" x14ac:dyDescent="0.35">
      <c r="C235" s="3" t="s">
        <v>277</v>
      </c>
      <c r="D235" s="3"/>
      <c r="E235" s="25"/>
      <c r="F235" s="5"/>
      <c r="G235" s="5"/>
      <c r="H235" s="5">
        <f t="shared" ref="H235:V235" si="75">H19</f>
        <v>13.343403436678834</v>
      </c>
      <c r="I235" s="5">
        <f t="shared" si="75"/>
        <v>13.239579201652887</v>
      </c>
      <c r="J235" s="5">
        <f t="shared" si="75"/>
        <v>12.906713736857688</v>
      </c>
      <c r="K235" s="5">
        <f t="shared" si="75"/>
        <v>12.261854271713103</v>
      </c>
      <c r="L235" s="5">
        <f t="shared" si="75"/>
        <v>10.923230596024766</v>
      </c>
      <c r="M235" s="5">
        <f t="shared" si="75"/>
        <v>9.2608218302899736</v>
      </c>
      <c r="N235" s="5">
        <f t="shared" si="75"/>
        <v>7.6223905478629215</v>
      </c>
      <c r="O235" s="5">
        <f t="shared" si="75"/>
        <v>5.8414923262713172</v>
      </c>
      <c r="P235" s="5">
        <f t="shared" si="75"/>
        <v>4.3932754294349126</v>
      </c>
      <c r="Q235" s="5">
        <f t="shared" si="75"/>
        <v>3.3843855592704366</v>
      </c>
      <c r="R235" s="5">
        <f t="shared" si="75"/>
        <v>2.8322751237118364</v>
      </c>
      <c r="S235" s="5">
        <f t="shared" si="75"/>
        <v>2.4097796932764797</v>
      </c>
      <c r="T235" s="5">
        <f t="shared" si="75"/>
        <v>2.0620944182164895</v>
      </c>
      <c r="U235" s="5">
        <f t="shared" si="75"/>
        <v>1.7277627206466806</v>
      </c>
      <c r="V235" s="5">
        <f t="shared" si="75"/>
        <v>1.4237306190101142</v>
      </c>
      <c r="W235" s="44">
        <f>SUM(H235:V235)</f>
        <v>103.63278951091844</v>
      </c>
      <c r="X235" s="42"/>
      <c r="Y235" s="42"/>
      <c r="Z235" s="33"/>
      <c r="AA235" s="33"/>
      <c r="AB235" s="33"/>
      <c r="AC235" s="33"/>
      <c r="AD235" s="33"/>
      <c r="AF235" s="17"/>
      <c r="AJ235" s="25"/>
      <c r="AK235" s="25"/>
    </row>
    <row r="236" spans="3:37" s="40" customFormat="1" ht="12" hidden="1" customHeight="1" x14ac:dyDescent="0.35">
      <c r="C236" s="41"/>
      <c r="D236" s="41"/>
      <c r="E236" s="43"/>
      <c r="F236" s="43"/>
      <c r="G236" s="43"/>
      <c r="H236" s="43"/>
      <c r="I236" s="43"/>
      <c r="J236" s="43"/>
      <c r="K236" s="43"/>
      <c r="L236" s="43"/>
      <c r="M236" s="43"/>
      <c r="N236" s="43"/>
      <c r="O236" s="43"/>
      <c r="P236" s="43"/>
      <c r="Q236" s="43"/>
      <c r="R236" s="43"/>
      <c r="S236" s="43"/>
      <c r="T236" s="43"/>
      <c r="U236" s="43"/>
      <c r="V236" s="43"/>
      <c r="X236" s="42"/>
      <c r="Y236" s="42"/>
      <c r="Z236" s="42"/>
      <c r="AA236" s="42"/>
      <c r="AB236" s="42"/>
      <c r="AC236" s="42"/>
      <c r="AD236" s="42"/>
      <c r="AE236" s="43"/>
      <c r="AF236" s="39"/>
      <c r="AG236" s="43"/>
      <c r="AH236" s="43"/>
      <c r="AI236" s="43"/>
      <c r="AJ236" s="43"/>
      <c r="AK236" s="43"/>
    </row>
    <row r="237" spans="3:37" ht="12" customHeight="1" x14ac:dyDescent="0.35">
      <c r="C237" s="3" t="s">
        <v>138</v>
      </c>
      <c r="E237" s="25"/>
      <c r="F237" s="6"/>
      <c r="G237" s="6"/>
      <c r="H237" s="6">
        <f t="shared" ref="H237:V237" si="76">(H91-H147)*1000</f>
        <v>4351.172357054711</v>
      </c>
      <c r="I237" s="6">
        <f t="shared" si="76"/>
        <v>4648.8611089807509</v>
      </c>
      <c r="J237" s="6">
        <f t="shared" si="76"/>
        <v>4908.7481146304681</v>
      </c>
      <c r="K237" s="6">
        <f t="shared" si="76"/>
        <v>5137.6038360235034</v>
      </c>
      <c r="L237" s="6">
        <f t="shared" si="76"/>
        <v>5340.6729972595758</v>
      </c>
      <c r="M237" s="6">
        <f t="shared" si="76"/>
        <v>5522.081447963802</v>
      </c>
      <c r="N237" s="6">
        <f t="shared" si="76"/>
        <v>5564.4498690164337</v>
      </c>
      <c r="O237" s="6">
        <f t="shared" si="76"/>
        <v>5615.8678557307931</v>
      </c>
      <c r="P237" s="6">
        <f t="shared" si="76"/>
        <v>5665.6483269446926</v>
      </c>
      <c r="Q237" s="6">
        <f t="shared" si="76"/>
        <v>5723.331447963802</v>
      </c>
      <c r="R237" s="6">
        <f t="shared" si="76"/>
        <v>5723.331447963802</v>
      </c>
      <c r="S237" s="6">
        <f t="shared" si="76"/>
        <v>5723.331447963802</v>
      </c>
      <c r="T237" s="6">
        <f t="shared" si="76"/>
        <v>5723.331447963802</v>
      </c>
      <c r="U237" s="6">
        <f t="shared" si="76"/>
        <v>5723.331447963802</v>
      </c>
      <c r="V237" s="6">
        <f t="shared" si="76"/>
        <v>5723.331447963802</v>
      </c>
      <c r="X237" s="33"/>
      <c r="Y237" s="33"/>
      <c r="Z237" s="33"/>
      <c r="AA237" s="33"/>
      <c r="AB237" s="33"/>
      <c r="AC237" s="33"/>
      <c r="AD237" s="33"/>
      <c r="AF237" s="17"/>
      <c r="AJ237" s="25"/>
      <c r="AK237" s="25"/>
    </row>
    <row r="238" spans="3:37" ht="12" hidden="1" customHeight="1" x14ac:dyDescent="0.35">
      <c r="C238" s="41"/>
      <c r="E238" s="25"/>
      <c r="F238" s="25"/>
      <c r="G238" s="25"/>
      <c r="H238" s="25"/>
      <c r="I238" s="25"/>
      <c r="J238" s="25"/>
      <c r="K238" s="25"/>
      <c r="L238" s="25"/>
      <c r="M238" s="25"/>
      <c r="N238" s="25"/>
      <c r="O238" s="25"/>
      <c r="P238" s="25"/>
      <c r="Q238" s="25"/>
      <c r="R238" s="25"/>
      <c r="S238" s="25"/>
      <c r="T238" s="25"/>
      <c r="U238" s="25"/>
      <c r="V238" s="25"/>
      <c r="X238" s="33"/>
      <c r="Y238" s="33"/>
      <c r="Z238" s="33"/>
      <c r="AA238" s="33"/>
      <c r="AB238" s="33"/>
      <c r="AC238" s="33"/>
      <c r="AD238" s="33"/>
      <c r="AF238" s="17"/>
      <c r="AJ238" s="25"/>
      <c r="AK238" s="25"/>
    </row>
    <row r="239" spans="3:37" ht="12" customHeight="1" x14ac:dyDescent="0.35">
      <c r="C239" s="3" t="s">
        <v>139</v>
      </c>
      <c r="E239" s="57"/>
      <c r="F239" s="6"/>
      <c r="G239" s="6"/>
      <c r="H239" s="6">
        <f t="shared" ref="H239:V239" si="77">H235*H237/1000</f>
        <v>58.059448182705772</v>
      </c>
      <c r="I239" s="6">
        <f t="shared" si="77"/>
        <v>61.548964849834526</v>
      </c>
      <c r="J239" s="6">
        <f t="shared" si="77"/>
        <v>63.355806721875332</v>
      </c>
      <c r="K239" s="6">
        <f t="shared" si="77"/>
        <v>62.996549543114426</v>
      </c>
      <c r="L239" s="6">
        <f t="shared" si="77"/>
        <v>58.33740268702909</v>
      </c>
      <c r="M239" s="6">
        <f t="shared" si="77"/>
        <v>51.139012421942446</v>
      </c>
      <c r="N239" s="6">
        <f t="shared" si="77"/>
        <v>42.414410085647937</v>
      </c>
      <c r="O239" s="6">
        <f t="shared" si="77"/>
        <v>32.805048984605186</v>
      </c>
      <c r="P239" s="6">
        <f t="shared" si="77"/>
        <v>24.890753586585138</v>
      </c>
      <c r="Q239" s="6">
        <f t="shared" si="77"/>
        <v>19.369960303407051</v>
      </c>
      <c r="R239" s="6">
        <f t="shared" si="77"/>
        <v>16.210049284825523</v>
      </c>
      <c r="S239" s="6">
        <f t="shared" si="77"/>
        <v>13.791967901193841</v>
      </c>
      <c r="T239" s="6">
        <f t="shared" si="77"/>
        <v>11.802049832449054</v>
      </c>
      <c r="U239" s="6">
        <f t="shared" si="77"/>
        <v>9.8885587136966446</v>
      </c>
      <c r="V239" s="6">
        <f t="shared" si="77"/>
        <v>8.1484822252095572</v>
      </c>
      <c r="X239" s="33"/>
      <c r="Y239" s="33"/>
      <c r="Z239" s="33"/>
      <c r="AA239" s="33"/>
      <c r="AB239" s="33"/>
      <c r="AC239" s="33"/>
      <c r="AD239" s="33"/>
      <c r="AF239" s="17"/>
      <c r="AJ239" s="25"/>
      <c r="AK239" s="25"/>
    </row>
    <row r="240" spans="3:37" ht="12" hidden="1" customHeight="1" x14ac:dyDescent="0.35">
      <c r="C240" s="41"/>
      <c r="E240" s="57"/>
      <c r="F240" s="57"/>
      <c r="G240" s="57"/>
      <c r="H240" s="57"/>
      <c r="I240" s="57"/>
      <c r="J240" s="57"/>
      <c r="K240" s="57"/>
      <c r="L240" s="57"/>
      <c r="M240" s="57"/>
      <c r="N240" s="57"/>
      <c r="O240" s="57"/>
      <c r="P240" s="57"/>
      <c r="Q240" s="57"/>
      <c r="R240" s="57"/>
      <c r="S240" s="57"/>
      <c r="T240" s="57"/>
      <c r="U240" s="57"/>
      <c r="V240" s="57"/>
      <c r="X240" s="33"/>
      <c r="Y240" s="33"/>
      <c r="Z240" s="33"/>
      <c r="AA240" s="33"/>
      <c r="AB240" s="33"/>
      <c r="AC240" s="33"/>
      <c r="AD240" s="33"/>
      <c r="AF240" s="17"/>
      <c r="AJ240" s="25"/>
      <c r="AK240" s="25"/>
    </row>
    <row r="241" spans="3:37" ht="12" hidden="1" customHeight="1" x14ac:dyDescent="0.35">
      <c r="C241" s="47" t="s">
        <v>177</v>
      </c>
      <c r="E241" s="57"/>
      <c r="F241" s="57"/>
      <c r="G241" s="57"/>
      <c r="H241" s="57"/>
      <c r="I241" s="57"/>
      <c r="J241" s="57"/>
      <c r="K241" s="57"/>
      <c r="L241" s="57"/>
      <c r="M241" s="57"/>
      <c r="N241" s="57"/>
      <c r="O241" s="57"/>
      <c r="P241" s="57"/>
      <c r="Q241" s="57"/>
      <c r="R241" s="57"/>
      <c r="S241" s="57"/>
      <c r="T241" s="57"/>
      <c r="U241" s="57"/>
      <c r="V241" s="57"/>
      <c r="X241" s="33"/>
      <c r="Y241" s="33"/>
      <c r="Z241" s="33"/>
      <c r="AA241" s="33"/>
      <c r="AB241" s="33"/>
      <c r="AC241" s="33"/>
      <c r="AD241" s="33"/>
      <c r="AF241" s="17"/>
      <c r="AJ241" s="25"/>
      <c r="AK241" s="25"/>
    </row>
    <row r="242" spans="3:37" ht="12" hidden="1" customHeight="1" x14ac:dyDescent="0.35">
      <c r="C242" s="41"/>
      <c r="E242" s="57"/>
      <c r="F242" s="57"/>
      <c r="G242" s="57"/>
      <c r="H242" s="57"/>
      <c r="I242" s="57"/>
      <c r="J242" s="57"/>
      <c r="K242" s="57"/>
      <c r="L242" s="57"/>
      <c r="M242" s="57"/>
      <c r="N242" s="57"/>
      <c r="O242" s="57"/>
      <c r="P242" s="57"/>
      <c r="Q242" s="57"/>
      <c r="R242" s="57"/>
      <c r="S242" s="57"/>
      <c r="T242" s="57"/>
      <c r="U242" s="57"/>
      <c r="V242" s="57"/>
      <c r="X242" s="33"/>
      <c r="Y242" s="33"/>
      <c r="Z242" s="33"/>
      <c r="AA242" s="33"/>
      <c r="AB242" s="33"/>
      <c r="AC242" s="33"/>
      <c r="AD242" s="33"/>
      <c r="AF242" s="17"/>
      <c r="AJ242" s="25"/>
      <c r="AK242" s="25"/>
    </row>
    <row r="243" spans="3:37" ht="12" customHeight="1" x14ac:dyDescent="0.35">
      <c r="C243" s="47" t="s">
        <v>278</v>
      </c>
      <c r="E243" s="57"/>
      <c r="F243" s="6"/>
      <c r="G243" s="6"/>
      <c r="H243" s="6">
        <f t="shared" ref="H243:V243" si="78">H113-H169</f>
        <v>58.059448182705779</v>
      </c>
      <c r="I243" s="6">
        <f t="shared" si="78"/>
        <v>119.60841303254031</v>
      </c>
      <c r="J243" s="6">
        <f t="shared" si="78"/>
        <v>182.96421975441569</v>
      </c>
      <c r="K243" s="6">
        <f t="shared" si="78"/>
        <v>245.96076929753008</v>
      </c>
      <c r="L243" s="6">
        <f t="shared" si="78"/>
        <v>304.29817198455919</v>
      </c>
      <c r="M243" s="6">
        <f t="shared" si="78"/>
        <v>355.43718440650167</v>
      </c>
      <c r="N243" s="6">
        <f t="shared" si="78"/>
        <v>397.85159449214956</v>
      </c>
      <c r="O243" s="6">
        <f t="shared" si="78"/>
        <v>430.65664347675471</v>
      </c>
      <c r="P243" s="6">
        <f t="shared" si="78"/>
        <v>455.54739706333987</v>
      </c>
      <c r="Q243" s="6">
        <f t="shared" si="78"/>
        <v>474.91735736674696</v>
      </c>
      <c r="R243" s="6">
        <f t="shared" si="78"/>
        <v>491.12740665157253</v>
      </c>
      <c r="S243" s="6">
        <f t="shared" si="78"/>
        <v>504.91937455276644</v>
      </c>
      <c r="T243" s="6">
        <f t="shared" si="78"/>
        <v>516.72142438521553</v>
      </c>
      <c r="U243" s="6">
        <f t="shared" si="78"/>
        <v>526.60998309891215</v>
      </c>
      <c r="V243" s="6">
        <f t="shared" si="78"/>
        <v>534.75846532412174</v>
      </c>
      <c r="X243" s="33"/>
      <c r="Y243" s="33"/>
      <c r="Z243" s="33"/>
      <c r="AA243" s="33"/>
      <c r="AB243" s="33"/>
      <c r="AC243" s="33"/>
      <c r="AD243" s="33"/>
      <c r="AF243" s="17"/>
      <c r="AJ243" s="25"/>
      <c r="AK243" s="25"/>
    </row>
    <row r="244" spans="3:37" ht="12" hidden="1" customHeight="1" x14ac:dyDescent="0.35">
      <c r="C244" s="41"/>
      <c r="E244" s="25"/>
      <c r="F244" s="25"/>
      <c r="G244" s="25"/>
      <c r="H244" s="25"/>
      <c r="I244" s="25"/>
      <c r="J244" s="25"/>
      <c r="K244" s="25"/>
      <c r="L244" s="25"/>
      <c r="M244" s="25"/>
      <c r="N244" s="25"/>
      <c r="O244" s="25"/>
      <c r="P244" s="25"/>
      <c r="Q244" s="25"/>
      <c r="R244" s="25"/>
      <c r="S244" s="25"/>
      <c r="T244" s="25"/>
      <c r="U244" s="25"/>
      <c r="V244" s="25"/>
      <c r="X244" s="33"/>
      <c r="Y244" s="33"/>
      <c r="Z244" s="33"/>
      <c r="AA244" s="33"/>
      <c r="AB244" s="33"/>
      <c r="AC244" s="33"/>
      <c r="AD244" s="33"/>
      <c r="AF244" s="17"/>
      <c r="AJ244" s="25"/>
      <c r="AK244" s="25"/>
    </row>
    <row r="245" spans="3:37" ht="12" customHeight="1" x14ac:dyDescent="0.35">
      <c r="C245" s="41"/>
      <c r="E245" s="25"/>
      <c r="F245" s="25"/>
      <c r="G245" s="25"/>
      <c r="H245" s="25"/>
      <c r="I245" s="25"/>
      <c r="J245" s="25"/>
      <c r="K245" s="25"/>
      <c r="L245" s="25"/>
      <c r="M245" s="25"/>
      <c r="N245" s="25"/>
      <c r="O245" s="25"/>
      <c r="P245" s="25"/>
      <c r="Q245" s="25"/>
      <c r="R245" s="25"/>
      <c r="S245" s="25"/>
      <c r="T245" s="25"/>
      <c r="U245" s="25"/>
      <c r="V245" s="25"/>
      <c r="X245" s="33"/>
      <c r="Y245" s="33"/>
      <c r="Z245" s="33"/>
      <c r="AA245" s="33"/>
      <c r="AB245" s="33"/>
      <c r="AC245" s="33"/>
      <c r="AD245" s="33"/>
      <c r="AF245" s="17"/>
      <c r="AJ245" s="25"/>
      <c r="AK245" s="25"/>
    </row>
    <row r="246" spans="3:37" ht="12" customHeight="1" x14ac:dyDescent="0.35">
      <c r="C246" s="45" t="s">
        <v>217</v>
      </c>
      <c r="E246" s="25"/>
      <c r="F246" s="25"/>
      <c r="G246" s="25"/>
      <c r="H246" s="25"/>
      <c r="I246" s="25"/>
      <c r="J246" s="25"/>
      <c r="K246" s="25"/>
      <c r="L246" s="25"/>
      <c r="M246" s="25"/>
      <c r="N246" s="25"/>
      <c r="O246" s="25"/>
      <c r="P246" s="25"/>
      <c r="Q246" s="25"/>
      <c r="R246" s="25"/>
      <c r="S246" s="25"/>
      <c r="T246" s="25"/>
      <c r="U246" s="25"/>
      <c r="V246" s="25"/>
      <c r="W246" s="43" t="s">
        <v>404</v>
      </c>
      <c r="X246" s="33"/>
      <c r="Y246" s="33"/>
      <c r="Z246" s="33"/>
      <c r="AA246" s="33"/>
      <c r="AB246" s="33"/>
      <c r="AC246" s="33"/>
      <c r="AD246" s="33"/>
      <c r="AF246" s="17"/>
      <c r="AJ246" s="25"/>
      <c r="AK246" s="25"/>
    </row>
    <row r="247" spans="3:37" ht="12" customHeight="1" x14ac:dyDescent="0.35">
      <c r="C247" s="3" t="s">
        <v>277</v>
      </c>
      <c r="D247" s="3"/>
      <c r="E247" s="25"/>
      <c r="F247" s="5"/>
      <c r="G247" s="5"/>
      <c r="H247" s="5">
        <f t="shared" ref="H247:V247" si="79">H20</f>
        <v>31.406978374329228</v>
      </c>
      <c r="I247" s="5">
        <f t="shared" si="79"/>
        <v>28.631051969385325</v>
      </c>
      <c r="J247" s="5">
        <f t="shared" si="79"/>
        <v>25.191047348967171</v>
      </c>
      <c r="K247" s="5">
        <f t="shared" si="79"/>
        <v>21.208912771103076</v>
      </c>
      <c r="L247" s="5">
        <f t="shared" si="79"/>
        <v>17.638061845942104</v>
      </c>
      <c r="M247" s="5">
        <f t="shared" si="79"/>
        <v>14.206407719561252</v>
      </c>
      <c r="N247" s="5">
        <f t="shared" si="79"/>
        <v>0</v>
      </c>
      <c r="O247" s="5">
        <f t="shared" si="79"/>
        <v>0</v>
      </c>
      <c r="P247" s="5">
        <f t="shared" si="79"/>
        <v>0</v>
      </c>
      <c r="Q247" s="5">
        <f t="shared" si="79"/>
        <v>0</v>
      </c>
      <c r="R247" s="5">
        <f t="shared" si="79"/>
        <v>0</v>
      </c>
      <c r="S247" s="5">
        <f t="shared" si="79"/>
        <v>0</v>
      </c>
      <c r="T247" s="5">
        <f t="shared" si="79"/>
        <v>0</v>
      </c>
      <c r="U247" s="5">
        <f t="shared" si="79"/>
        <v>0</v>
      </c>
      <c r="V247" s="5">
        <f t="shared" si="79"/>
        <v>0</v>
      </c>
      <c r="W247" s="44">
        <f>SUM(H247:V247)</f>
        <v>138.28246002928816</v>
      </c>
      <c r="X247" s="33"/>
      <c r="Y247" s="33"/>
      <c r="Z247" s="33"/>
      <c r="AA247" s="33"/>
      <c r="AB247" s="33"/>
      <c r="AC247" s="33"/>
      <c r="AD247" s="33"/>
      <c r="AF247" s="17"/>
      <c r="AJ247" s="25"/>
      <c r="AK247" s="25"/>
    </row>
    <row r="248" spans="3:37" ht="12" hidden="1" customHeight="1" x14ac:dyDescent="0.35">
      <c r="C248" s="41"/>
      <c r="D248" s="41"/>
      <c r="E248" s="25"/>
      <c r="F248" s="25"/>
      <c r="G248" s="25"/>
      <c r="H248" s="25"/>
      <c r="I248" s="25"/>
      <c r="J248" s="25"/>
      <c r="K248" s="25"/>
      <c r="L248" s="25"/>
      <c r="M248" s="25"/>
      <c r="N248" s="25"/>
      <c r="O248" s="25"/>
      <c r="P248" s="25"/>
      <c r="Q248" s="25"/>
      <c r="R248" s="25"/>
      <c r="S248" s="25"/>
      <c r="T248" s="25"/>
      <c r="U248" s="25"/>
      <c r="V248" s="25"/>
      <c r="X248" s="33"/>
      <c r="Y248" s="33"/>
      <c r="Z248" s="33"/>
      <c r="AA248" s="33"/>
      <c r="AB248" s="33"/>
      <c r="AC248" s="33"/>
      <c r="AD248" s="33"/>
      <c r="AF248" s="17"/>
      <c r="AJ248" s="25"/>
      <c r="AK248" s="25"/>
    </row>
    <row r="249" spans="3:37" ht="12" customHeight="1" x14ac:dyDescent="0.35">
      <c r="C249" s="3" t="s">
        <v>138</v>
      </c>
      <c r="E249" s="25"/>
      <c r="F249" s="6"/>
      <c r="G249" s="6"/>
      <c r="H249" s="6">
        <f t="shared" ref="H249:V249" si="80">(H92-H148)*1000</f>
        <v>20205.676676264906</v>
      </c>
      <c r="I249" s="6">
        <f t="shared" si="80"/>
        <v>20938.181581431687</v>
      </c>
      <c r="J249" s="6">
        <f t="shared" si="80"/>
        <v>21778.15824874648</v>
      </c>
      <c r="K249" s="6">
        <f t="shared" si="80"/>
        <v>22521.831858662128</v>
      </c>
      <c r="L249" s="6">
        <f t="shared" si="80"/>
        <v>23184.866161478491</v>
      </c>
      <c r="M249" s="6">
        <f t="shared" si="80"/>
        <v>23779.702650290881</v>
      </c>
      <c r="N249" s="6">
        <f t="shared" si="80"/>
        <v>24009.872480460715</v>
      </c>
      <c r="O249" s="6">
        <f t="shared" si="80"/>
        <v>24230.583276513975</v>
      </c>
      <c r="P249" s="6">
        <f t="shared" si="80"/>
        <v>24442.406389504689</v>
      </c>
      <c r="Q249" s="6">
        <f t="shared" si="80"/>
        <v>24645.868063824717</v>
      </c>
      <c r="R249" s="6">
        <f t="shared" si="80"/>
        <v>24645.868063824717</v>
      </c>
      <c r="S249" s="6">
        <f t="shared" si="80"/>
        <v>24645.868063824717</v>
      </c>
      <c r="T249" s="6">
        <f t="shared" si="80"/>
        <v>24645.868063824717</v>
      </c>
      <c r="U249" s="6">
        <f t="shared" si="80"/>
        <v>24645.868063824717</v>
      </c>
      <c r="V249" s="6">
        <f t="shared" si="80"/>
        <v>24645.868063824717</v>
      </c>
      <c r="X249" s="33"/>
      <c r="Y249" s="33"/>
      <c r="Z249" s="33"/>
      <c r="AA249" s="33"/>
      <c r="AB249" s="33"/>
      <c r="AC249" s="33"/>
      <c r="AD249" s="33"/>
      <c r="AF249" s="17"/>
      <c r="AJ249" s="25"/>
      <c r="AK249" s="25"/>
    </row>
    <row r="250" spans="3:37" ht="12" hidden="1" customHeight="1" x14ac:dyDescent="0.35">
      <c r="C250" s="41"/>
      <c r="E250" s="25"/>
      <c r="F250" s="25"/>
      <c r="G250" s="25"/>
      <c r="H250" s="25"/>
      <c r="I250" s="25"/>
      <c r="J250" s="25"/>
      <c r="K250" s="25"/>
      <c r="L250" s="25"/>
      <c r="M250" s="25"/>
      <c r="N250" s="25"/>
      <c r="O250" s="25"/>
      <c r="P250" s="25"/>
      <c r="Q250" s="25"/>
      <c r="R250" s="25"/>
      <c r="S250" s="25"/>
      <c r="T250" s="25"/>
      <c r="U250" s="25"/>
      <c r="V250" s="25"/>
      <c r="X250" s="33"/>
      <c r="Y250" s="33"/>
      <c r="Z250" s="33"/>
      <c r="AA250" s="33"/>
      <c r="AB250" s="33"/>
      <c r="AC250" s="33"/>
      <c r="AD250" s="33"/>
      <c r="AF250" s="17"/>
      <c r="AJ250" s="25"/>
      <c r="AK250" s="25"/>
    </row>
    <row r="251" spans="3:37" ht="12" customHeight="1" x14ac:dyDescent="0.35">
      <c r="C251" s="3" t="s">
        <v>139</v>
      </c>
      <c r="E251" s="25"/>
      <c r="F251" s="6"/>
      <c r="G251" s="6"/>
      <c r="H251" s="6">
        <f t="shared" ref="H251:V251" si="81">H247*H249/1000</f>
        <v>634.59925041014037</v>
      </c>
      <c r="I251" s="6">
        <f t="shared" si="81"/>
        <v>599.48216500239721</v>
      </c>
      <c r="J251" s="6">
        <f t="shared" si="81"/>
        <v>548.61461561747251</v>
      </c>
      <c r="K251" s="6">
        <f t="shared" si="81"/>
        <v>477.66356733581534</v>
      </c>
      <c r="L251" s="6">
        <f t="shared" si="81"/>
        <v>408.93610324604794</v>
      </c>
      <c r="M251" s="6">
        <f t="shared" si="81"/>
        <v>337.82415129996355</v>
      </c>
      <c r="N251" s="6">
        <f t="shared" si="81"/>
        <v>0</v>
      </c>
      <c r="O251" s="6">
        <f t="shared" si="81"/>
        <v>0</v>
      </c>
      <c r="P251" s="6">
        <f t="shared" si="81"/>
        <v>0</v>
      </c>
      <c r="Q251" s="6">
        <f t="shared" si="81"/>
        <v>0</v>
      </c>
      <c r="R251" s="6">
        <f t="shared" si="81"/>
        <v>0</v>
      </c>
      <c r="S251" s="6">
        <f t="shared" si="81"/>
        <v>0</v>
      </c>
      <c r="T251" s="6">
        <f t="shared" si="81"/>
        <v>0</v>
      </c>
      <c r="U251" s="6">
        <f t="shared" si="81"/>
        <v>0</v>
      </c>
      <c r="V251" s="6">
        <f t="shared" si="81"/>
        <v>0</v>
      </c>
      <c r="X251" s="33"/>
      <c r="Y251" s="33"/>
      <c r="Z251" s="33"/>
      <c r="AA251" s="33"/>
      <c r="AB251" s="33"/>
      <c r="AC251" s="33"/>
      <c r="AD251" s="33"/>
      <c r="AF251" s="17"/>
      <c r="AJ251" s="25"/>
      <c r="AK251" s="25"/>
    </row>
    <row r="252" spans="3:37" ht="12" hidden="1" customHeight="1" x14ac:dyDescent="0.35">
      <c r="C252" s="41"/>
      <c r="E252" s="25"/>
      <c r="F252" s="25"/>
      <c r="G252" s="25"/>
      <c r="H252" s="25"/>
      <c r="I252" s="25"/>
      <c r="J252" s="25"/>
      <c r="K252" s="25"/>
      <c r="L252" s="25"/>
      <c r="M252" s="25"/>
      <c r="N252" s="25"/>
      <c r="O252" s="25"/>
      <c r="P252" s="25"/>
      <c r="Q252" s="25"/>
      <c r="R252" s="25"/>
      <c r="S252" s="25"/>
      <c r="T252" s="25"/>
      <c r="U252" s="25"/>
      <c r="V252" s="25"/>
      <c r="X252" s="33"/>
      <c r="Y252" s="33"/>
      <c r="Z252" s="33"/>
      <c r="AA252" s="33"/>
      <c r="AB252" s="33"/>
      <c r="AC252" s="33"/>
      <c r="AD252" s="33"/>
      <c r="AF252" s="17"/>
      <c r="AJ252" s="25"/>
      <c r="AK252" s="25"/>
    </row>
    <row r="253" spans="3:37" ht="12" hidden="1" customHeight="1" x14ac:dyDescent="0.35">
      <c r="C253" s="47" t="s">
        <v>177</v>
      </c>
      <c r="E253" s="25"/>
      <c r="F253" s="25"/>
      <c r="G253" s="25"/>
      <c r="H253" s="25"/>
      <c r="I253" s="25"/>
      <c r="J253" s="25"/>
      <c r="K253" s="25"/>
      <c r="L253" s="25"/>
      <c r="M253" s="25"/>
      <c r="N253" s="25"/>
      <c r="O253" s="25"/>
      <c r="P253" s="25"/>
      <c r="Q253" s="25"/>
      <c r="R253" s="25"/>
      <c r="S253" s="25"/>
      <c r="T253" s="25"/>
      <c r="U253" s="25"/>
      <c r="V253" s="25"/>
      <c r="X253" s="33"/>
      <c r="Y253" s="33"/>
      <c r="Z253" s="33"/>
      <c r="AA253" s="33"/>
      <c r="AB253" s="33"/>
      <c r="AC253" s="33"/>
      <c r="AD253" s="33"/>
      <c r="AF253" s="17"/>
      <c r="AJ253" s="25"/>
      <c r="AK253" s="25"/>
    </row>
    <row r="254" spans="3:37" ht="12" hidden="1" customHeight="1" x14ac:dyDescent="0.35">
      <c r="C254" s="41"/>
      <c r="E254" s="25"/>
      <c r="F254" s="25"/>
      <c r="G254" s="25"/>
      <c r="H254" s="25"/>
      <c r="I254" s="25"/>
      <c r="J254" s="25"/>
      <c r="K254" s="25"/>
      <c r="L254" s="25"/>
      <c r="M254" s="25"/>
      <c r="N254" s="25"/>
      <c r="O254" s="25"/>
      <c r="P254" s="25"/>
      <c r="Q254" s="25"/>
      <c r="R254" s="25"/>
      <c r="S254" s="25"/>
      <c r="T254" s="25"/>
      <c r="U254" s="25"/>
      <c r="V254" s="25"/>
      <c r="X254" s="33"/>
      <c r="Y254" s="33"/>
      <c r="Z254" s="33"/>
      <c r="AA254" s="33"/>
      <c r="AB254" s="33"/>
      <c r="AC254" s="33"/>
      <c r="AD254" s="33"/>
      <c r="AF254" s="17"/>
      <c r="AJ254" s="25"/>
      <c r="AK254" s="25"/>
    </row>
    <row r="255" spans="3:37" ht="12" customHeight="1" x14ac:dyDescent="0.35">
      <c r="C255" s="47" t="s">
        <v>278</v>
      </c>
      <c r="E255" s="25"/>
      <c r="F255" s="6"/>
      <c r="G255" s="6"/>
      <c r="H255" s="6">
        <f t="shared" ref="H255:V255" si="82">H134-H190</f>
        <v>634.59925041014048</v>
      </c>
      <c r="I255" s="6">
        <f t="shared" si="82"/>
        <v>1234.0814154125376</v>
      </c>
      <c r="J255" s="6">
        <f t="shared" si="82"/>
        <v>1782.6960310300101</v>
      </c>
      <c r="K255" s="6">
        <f t="shared" si="82"/>
        <v>2260.3595983658251</v>
      </c>
      <c r="L255" s="6">
        <f t="shared" si="82"/>
        <v>2669.2957016118735</v>
      </c>
      <c r="M255" s="6">
        <f t="shared" si="82"/>
        <v>3007.1198529118374</v>
      </c>
      <c r="N255" s="6">
        <f t="shared" si="82"/>
        <v>2573.7047572685028</v>
      </c>
      <c r="O255" s="6">
        <f t="shared" si="82"/>
        <v>2149.9414783930074</v>
      </c>
      <c r="P255" s="6">
        <f t="shared" si="82"/>
        <v>1753.0124341025653</v>
      </c>
      <c r="Q255" s="6">
        <f t="shared" si="82"/>
        <v>1398.8241614333924</v>
      </c>
      <c r="R255" s="6">
        <f t="shared" si="82"/>
        <v>1095.4146794041767</v>
      </c>
      <c r="S255" s="6">
        <f t="shared" si="82"/>
        <v>844.33275523048007</v>
      </c>
      <c r="T255" s="6">
        <f t="shared" si="82"/>
        <v>635.47748480031828</v>
      </c>
      <c r="U255" s="6">
        <f t="shared" si="82"/>
        <v>464.44299600426632</v>
      </c>
      <c r="V255" s="6">
        <f t="shared" si="82"/>
        <v>331.39967181921207</v>
      </c>
      <c r="X255" s="33"/>
      <c r="Y255" s="33"/>
      <c r="Z255" s="33"/>
      <c r="AA255" s="33"/>
      <c r="AB255" s="33"/>
      <c r="AC255" s="33"/>
      <c r="AD255" s="33"/>
      <c r="AF255" s="17"/>
      <c r="AJ255" s="25"/>
      <c r="AK255" s="25"/>
    </row>
    <row r="256" spans="3:37" ht="12" customHeight="1" x14ac:dyDescent="0.35">
      <c r="C256" s="41"/>
      <c r="E256" s="25"/>
      <c r="F256" s="25"/>
      <c r="G256" s="25"/>
      <c r="H256" s="25"/>
      <c r="I256" s="25"/>
      <c r="J256" s="25"/>
      <c r="K256" s="25"/>
      <c r="L256" s="25"/>
      <c r="M256" s="25"/>
      <c r="N256" s="25"/>
      <c r="O256" s="25"/>
      <c r="P256" s="25"/>
      <c r="Q256" s="25"/>
      <c r="R256" s="25"/>
      <c r="S256" s="25"/>
      <c r="T256" s="25"/>
      <c r="U256" s="25"/>
      <c r="V256" s="25"/>
      <c r="X256" s="33"/>
      <c r="Y256" s="33"/>
      <c r="Z256" s="33"/>
      <c r="AA256" s="33"/>
      <c r="AB256" s="33"/>
      <c r="AC256" s="33"/>
      <c r="AD256" s="33"/>
      <c r="AF256" s="17"/>
      <c r="AJ256" s="25"/>
      <c r="AK256" s="25"/>
    </row>
    <row r="257" spans="3:37" ht="12" hidden="1" customHeight="1" x14ac:dyDescent="0.35">
      <c r="E257" s="25"/>
      <c r="F257" s="25"/>
      <c r="G257" s="25"/>
      <c r="H257" s="25"/>
      <c r="I257" s="25"/>
      <c r="J257" s="25"/>
      <c r="K257" s="25"/>
      <c r="L257" s="25"/>
      <c r="M257" s="25"/>
      <c r="N257" s="25"/>
      <c r="O257" s="25"/>
      <c r="P257" s="25"/>
      <c r="Q257" s="25"/>
      <c r="R257" s="25"/>
      <c r="S257" s="25"/>
      <c r="T257" s="25"/>
      <c r="U257" s="25"/>
      <c r="V257" s="25"/>
      <c r="X257" s="33"/>
      <c r="Y257" s="33"/>
      <c r="Z257" s="33"/>
      <c r="AA257" s="33"/>
      <c r="AB257" s="33"/>
      <c r="AC257" s="33"/>
      <c r="AD257" s="33"/>
      <c r="AF257" s="17"/>
      <c r="AJ257" s="25"/>
      <c r="AK257" s="25"/>
    </row>
    <row r="258" spans="3:37" ht="12" hidden="1" customHeight="1" x14ac:dyDescent="0.35">
      <c r="C258" s="25"/>
      <c r="D258" s="25"/>
      <c r="E258" s="25"/>
      <c r="F258" s="25"/>
      <c r="G258" s="25"/>
      <c r="H258" s="25"/>
      <c r="I258" s="25"/>
      <c r="J258" s="25"/>
      <c r="K258" s="25"/>
      <c r="L258" s="25"/>
      <c r="M258" s="25"/>
      <c r="N258" s="25"/>
      <c r="O258" s="25"/>
      <c r="P258" s="25"/>
      <c r="Q258" s="25"/>
      <c r="R258" s="25"/>
      <c r="S258" s="25"/>
      <c r="T258" s="25"/>
      <c r="U258" s="25"/>
      <c r="V258" s="25"/>
      <c r="X258" s="33"/>
      <c r="Y258" s="33"/>
      <c r="Z258" s="33"/>
      <c r="AA258" s="33"/>
      <c r="AB258" s="33"/>
      <c r="AC258" s="33"/>
      <c r="AD258" s="33"/>
      <c r="AF258" s="17"/>
      <c r="AJ258" s="25"/>
      <c r="AK258" s="25"/>
    </row>
    <row r="259" spans="3:37" ht="12" hidden="1" customHeight="1" x14ac:dyDescent="0.35">
      <c r="C259" s="25"/>
      <c r="D259" s="25"/>
      <c r="E259" s="25"/>
      <c r="F259" s="25"/>
      <c r="G259" s="25"/>
      <c r="H259" s="25"/>
      <c r="I259" s="25"/>
      <c r="J259" s="25"/>
      <c r="K259" s="25"/>
      <c r="L259" s="25"/>
      <c r="M259" s="25"/>
      <c r="N259" s="25"/>
      <c r="O259" s="25"/>
      <c r="P259" s="25"/>
      <c r="Q259" s="25"/>
      <c r="R259" s="25"/>
      <c r="S259" s="25"/>
      <c r="T259" s="25"/>
      <c r="U259" s="25"/>
      <c r="V259" s="25"/>
      <c r="X259" s="33"/>
      <c r="Y259" s="33"/>
      <c r="Z259" s="33"/>
      <c r="AA259" s="33"/>
      <c r="AB259" s="33"/>
      <c r="AC259" s="33"/>
      <c r="AD259" s="33"/>
      <c r="AF259" s="17"/>
      <c r="AJ259" s="25"/>
      <c r="AK259" s="25"/>
    </row>
    <row r="260" spans="3:37" ht="12" hidden="1" customHeight="1" x14ac:dyDescent="0.35">
      <c r="C260" s="25"/>
      <c r="D260" s="25"/>
      <c r="E260" s="25"/>
      <c r="F260" s="25"/>
      <c r="G260" s="25"/>
      <c r="H260" s="25"/>
      <c r="I260" s="25"/>
      <c r="J260" s="25"/>
      <c r="K260" s="25"/>
      <c r="L260" s="25"/>
      <c r="M260" s="25"/>
      <c r="N260" s="25"/>
      <c r="O260" s="25"/>
      <c r="P260" s="25"/>
      <c r="Q260" s="25"/>
      <c r="R260" s="25"/>
      <c r="S260" s="25"/>
      <c r="T260" s="25"/>
      <c r="U260" s="25"/>
      <c r="V260" s="25"/>
      <c r="X260" s="33"/>
      <c r="Y260" s="33"/>
      <c r="Z260" s="33"/>
      <c r="AA260" s="33"/>
      <c r="AB260" s="33"/>
      <c r="AC260" s="33"/>
      <c r="AD260" s="33"/>
      <c r="AF260" s="17"/>
      <c r="AJ260" s="25"/>
      <c r="AK260" s="25"/>
    </row>
    <row r="261" spans="3:37" ht="12" hidden="1" customHeight="1" x14ac:dyDescent="0.35">
      <c r="E261" s="25"/>
      <c r="F261" s="25"/>
      <c r="G261" s="25"/>
      <c r="H261" s="25"/>
      <c r="I261" s="25"/>
      <c r="J261" s="25"/>
      <c r="K261" s="25"/>
      <c r="L261" s="25"/>
      <c r="M261" s="25"/>
      <c r="N261" s="25"/>
      <c r="O261" s="25"/>
      <c r="P261" s="25"/>
      <c r="Q261" s="25"/>
      <c r="R261" s="25"/>
      <c r="S261" s="25"/>
      <c r="T261" s="25"/>
      <c r="U261" s="25"/>
      <c r="V261" s="25"/>
      <c r="X261" s="33"/>
      <c r="Y261" s="33"/>
      <c r="Z261" s="33"/>
      <c r="AA261" s="33"/>
      <c r="AB261" s="33"/>
      <c r="AC261" s="33"/>
      <c r="AD261" s="33"/>
      <c r="AF261" s="17"/>
      <c r="AJ261" s="25"/>
      <c r="AK261" s="25"/>
    </row>
    <row r="262" spans="3:37" ht="12" hidden="1" customHeight="1" x14ac:dyDescent="0.35">
      <c r="E262" s="25"/>
      <c r="F262" s="25"/>
      <c r="G262" s="25"/>
      <c r="H262" s="25"/>
      <c r="I262" s="25"/>
      <c r="J262" s="25"/>
      <c r="K262" s="25"/>
      <c r="L262" s="25"/>
      <c r="M262" s="25"/>
      <c r="N262" s="25"/>
      <c r="O262" s="25"/>
      <c r="P262" s="25"/>
      <c r="Q262" s="25"/>
      <c r="R262" s="25"/>
      <c r="S262" s="25"/>
      <c r="T262" s="25"/>
      <c r="U262" s="25"/>
      <c r="V262" s="25"/>
      <c r="X262" s="33"/>
      <c r="Y262" s="33"/>
      <c r="Z262" s="33"/>
      <c r="AA262" s="33"/>
      <c r="AB262" s="33"/>
      <c r="AC262" s="33"/>
      <c r="AD262" s="33"/>
      <c r="AF262" s="17"/>
      <c r="AJ262" s="25"/>
      <c r="AK262" s="25"/>
    </row>
    <row r="263" spans="3:37" ht="12" customHeight="1" x14ac:dyDescent="0.35">
      <c r="C263" s="45" t="s">
        <v>218</v>
      </c>
      <c r="E263" s="25"/>
      <c r="F263" s="25"/>
      <c r="G263" s="54" t="s">
        <v>350</v>
      </c>
      <c r="H263" s="25"/>
      <c r="I263" s="25"/>
      <c r="J263" s="25"/>
      <c r="K263" s="25"/>
      <c r="L263" s="25"/>
      <c r="M263" s="25"/>
      <c r="N263" s="25"/>
      <c r="O263" s="25"/>
      <c r="P263" s="25"/>
      <c r="Q263" s="25"/>
      <c r="R263" s="25"/>
      <c r="S263" s="25"/>
      <c r="T263" s="25"/>
      <c r="U263" s="25"/>
      <c r="V263" s="25"/>
      <c r="W263" s="43" t="s">
        <v>392</v>
      </c>
      <c r="X263" s="33"/>
      <c r="Z263" s="33"/>
      <c r="AA263" s="33"/>
      <c r="AB263" s="33"/>
      <c r="AC263" s="33"/>
      <c r="AD263" s="33"/>
      <c r="AF263" s="17"/>
      <c r="AJ263" s="25"/>
      <c r="AK263" s="25"/>
    </row>
    <row r="264" spans="3:37" ht="12" customHeight="1" x14ac:dyDescent="0.35">
      <c r="C264" s="3" t="s">
        <v>279</v>
      </c>
      <c r="E264" s="25"/>
      <c r="F264" s="6"/>
      <c r="G264" s="6"/>
      <c r="H264" s="6">
        <f t="shared" ref="H264:V264" si="83">-(H255+H243)</f>
        <v>-692.65869859284624</v>
      </c>
      <c r="I264" s="6">
        <f t="shared" si="83"/>
        <v>-1353.6898284450779</v>
      </c>
      <c r="J264" s="6">
        <f t="shared" si="83"/>
        <v>-1965.6602507844259</v>
      </c>
      <c r="K264" s="6">
        <f t="shared" si="83"/>
        <v>-2506.3203676633552</v>
      </c>
      <c r="L264" s="6">
        <f t="shared" si="83"/>
        <v>-2973.5938735964328</v>
      </c>
      <c r="M264" s="6">
        <f t="shared" si="83"/>
        <v>-3362.5570373183391</v>
      </c>
      <c r="N264" s="6">
        <f t="shared" si="83"/>
        <v>-2971.5563517606524</v>
      </c>
      <c r="O264" s="6">
        <f t="shared" si="83"/>
        <v>-2580.5981218697621</v>
      </c>
      <c r="P264" s="6">
        <f t="shared" si="83"/>
        <v>-2208.5598311659051</v>
      </c>
      <c r="Q264" s="6">
        <f t="shared" si="83"/>
        <v>-1873.7415188001394</v>
      </c>
      <c r="R264" s="6">
        <f t="shared" si="83"/>
        <v>-1586.5420860557492</v>
      </c>
      <c r="S264" s="6">
        <f t="shared" si="83"/>
        <v>-1349.2521297832466</v>
      </c>
      <c r="T264" s="6">
        <f t="shared" si="83"/>
        <v>-1152.1989091855339</v>
      </c>
      <c r="U264" s="6">
        <f t="shared" si="83"/>
        <v>-991.05297910317847</v>
      </c>
      <c r="V264" s="6">
        <f t="shared" si="83"/>
        <v>-866.15813714333376</v>
      </c>
      <c r="W264" s="51">
        <f>SUM(H264:V264)/1000</f>
        <v>-28.43414012126798</v>
      </c>
      <c r="X264" s="42" t="s">
        <v>391</v>
      </c>
      <c r="Z264" s="33"/>
      <c r="AA264" s="33"/>
      <c r="AB264" s="33"/>
      <c r="AC264" s="33"/>
      <c r="AD264" s="33"/>
      <c r="AF264" s="17"/>
      <c r="AJ264" s="25"/>
      <c r="AK264" s="25"/>
    </row>
    <row r="265" spans="3:37" s="40" customFormat="1" ht="12" hidden="1" customHeight="1" x14ac:dyDescent="0.35">
      <c r="C265" s="41"/>
      <c r="E265" s="25"/>
      <c r="F265" s="25"/>
      <c r="G265" s="25"/>
      <c r="H265" s="25"/>
      <c r="I265" s="43"/>
      <c r="J265" s="43"/>
      <c r="K265" s="43"/>
      <c r="L265" s="43"/>
      <c r="M265" s="43"/>
      <c r="N265" s="43"/>
      <c r="O265" s="43"/>
      <c r="P265" s="43"/>
      <c r="Q265" s="43"/>
      <c r="R265" s="43"/>
      <c r="S265" s="43"/>
      <c r="T265" s="43"/>
      <c r="U265" s="43"/>
      <c r="V265" s="43"/>
      <c r="X265" s="42"/>
      <c r="Y265" s="42"/>
      <c r="Z265" s="42"/>
      <c r="AA265" s="42"/>
      <c r="AB265" s="42"/>
      <c r="AC265" s="42"/>
      <c r="AD265" s="42"/>
      <c r="AE265" s="43"/>
      <c r="AF265" s="39"/>
      <c r="AG265" s="43"/>
      <c r="AH265" s="43"/>
      <c r="AI265" s="43"/>
      <c r="AJ265" s="43"/>
      <c r="AK265" s="43"/>
    </row>
    <row r="266" spans="3:37" ht="12" hidden="1" customHeight="1" x14ac:dyDescent="0.35">
      <c r="E266" s="25"/>
      <c r="F266" s="25"/>
      <c r="G266" s="25"/>
      <c r="H266" s="25"/>
      <c r="I266" s="25"/>
      <c r="J266" s="25"/>
      <c r="K266" s="25"/>
      <c r="L266" s="25"/>
      <c r="M266" s="25"/>
      <c r="N266" s="25"/>
      <c r="O266" s="25"/>
      <c r="P266" s="25"/>
      <c r="Q266" s="25"/>
      <c r="R266" s="25"/>
      <c r="S266" s="25"/>
      <c r="T266" s="25"/>
      <c r="U266" s="25"/>
      <c r="V266" s="25"/>
      <c r="X266" s="33"/>
      <c r="Y266" s="33"/>
      <c r="Z266" s="33"/>
      <c r="AA266" s="33"/>
      <c r="AB266" s="33"/>
      <c r="AC266" s="33"/>
      <c r="AD266" s="33"/>
      <c r="AF266" s="17"/>
      <c r="AJ266" s="25"/>
      <c r="AK266" s="25"/>
    </row>
    <row r="267" spans="3:37" ht="12" customHeight="1" x14ac:dyDescent="0.35">
      <c r="C267" s="3" t="s">
        <v>280</v>
      </c>
      <c r="E267" s="25"/>
      <c r="F267" s="6"/>
      <c r="G267" s="6"/>
      <c r="H267" s="6">
        <f t="shared" ref="H267:V267" si="84">H194</f>
        <v>-123.80018138040069</v>
      </c>
      <c r="I267" s="6">
        <f t="shared" si="84"/>
        <v>-244.56945213194277</v>
      </c>
      <c r="J267" s="6">
        <f t="shared" si="84"/>
        <v>-358.99388537189247</v>
      </c>
      <c r="K267" s="6">
        <f t="shared" si="84"/>
        <v>-462.73969058213436</v>
      </c>
      <c r="L267" s="6">
        <f t="shared" si="84"/>
        <v>-554.92609523854662</v>
      </c>
      <c r="M267" s="6">
        <f t="shared" si="84"/>
        <v>-634.1776711194384</v>
      </c>
      <c r="N267" s="6">
        <f t="shared" si="84"/>
        <v>-568.94147100672853</v>
      </c>
      <c r="O267" s="6">
        <f t="shared" si="84"/>
        <v>-502.0088056030994</v>
      </c>
      <c r="P267" s="6">
        <f t="shared" si="84"/>
        <v>-437.006538213738</v>
      </c>
      <c r="Q267" s="6">
        <f t="shared" si="84"/>
        <v>-377.621145809653</v>
      </c>
      <c r="R267" s="6">
        <f t="shared" si="84"/>
        <v>-322.9187210873269</v>
      </c>
      <c r="S267" s="6">
        <f t="shared" si="84"/>
        <v>-277.73671830361201</v>
      </c>
      <c r="T267" s="6">
        <f t="shared" si="84"/>
        <v>-240.22858034823145</v>
      </c>
      <c r="U267" s="6">
        <f t="shared" si="84"/>
        <v>-209.56368862556786</v>
      </c>
      <c r="V267" s="6">
        <f t="shared" si="84"/>
        <v>-185.81441018624415</v>
      </c>
      <c r="X267" s="33"/>
      <c r="Y267" s="33"/>
      <c r="Z267" s="33"/>
      <c r="AA267" s="33"/>
      <c r="AB267" s="33"/>
      <c r="AC267" s="33"/>
      <c r="AD267" s="33"/>
      <c r="AF267" s="17"/>
      <c r="AJ267" s="25"/>
      <c r="AK267" s="25"/>
    </row>
    <row r="268" spans="3:37" hidden="1" x14ac:dyDescent="0.35">
      <c r="C268" s="41"/>
      <c r="E268" s="25"/>
      <c r="F268" s="25"/>
      <c r="G268" s="25"/>
      <c r="H268" s="25"/>
      <c r="I268" s="25"/>
      <c r="J268" s="25"/>
      <c r="K268" s="25"/>
      <c r="L268" s="25"/>
      <c r="M268" s="25"/>
      <c r="N268" s="25"/>
      <c r="O268" s="25"/>
      <c r="P268" s="25"/>
      <c r="Q268" s="25"/>
      <c r="R268" s="25"/>
      <c r="S268" s="25"/>
      <c r="T268" s="25"/>
      <c r="U268" s="25"/>
      <c r="V268" s="25"/>
      <c r="X268" s="33"/>
      <c r="Y268" s="33"/>
      <c r="Z268" s="33"/>
      <c r="AA268" s="33"/>
      <c r="AB268" s="33"/>
      <c r="AC268" s="33"/>
      <c r="AD268" s="33"/>
      <c r="AJ268" s="25"/>
      <c r="AK268" s="25"/>
    </row>
    <row r="269" spans="3:37" x14ac:dyDescent="0.35">
      <c r="E269" s="25"/>
      <c r="F269" s="25"/>
      <c r="G269" s="25"/>
      <c r="H269" s="25"/>
      <c r="I269" s="25"/>
      <c r="J269" s="25"/>
      <c r="K269" s="25"/>
      <c r="L269" s="25"/>
      <c r="M269" s="25"/>
      <c r="N269" s="25"/>
      <c r="O269" s="25"/>
      <c r="P269" s="25"/>
      <c r="Q269" s="25"/>
      <c r="R269" s="25"/>
      <c r="S269" s="25"/>
      <c r="T269" s="25"/>
      <c r="U269" s="25"/>
      <c r="V269" s="25"/>
      <c r="AJ269" s="25"/>
      <c r="AK269" s="25"/>
    </row>
    <row r="270" spans="3:37" x14ac:dyDescent="0.35">
      <c r="C270" s="3" t="s">
        <v>352</v>
      </c>
      <c r="E270" s="25"/>
      <c r="F270" s="6"/>
      <c r="G270" s="6"/>
      <c r="H270" s="6">
        <f t="shared" ref="H270:V270" si="85">-H61</f>
        <v>-208.16968436772936</v>
      </c>
      <c r="I270" s="6">
        <f t="shared" si="85"/>
        <v>-195.43642137990898</v>
      </c>
      <c r="J270" s="6">
        <f t="shared" si="85"/>
        <v>-178.58126582773218</v>
      </c>
      <c r="K270" s="6">
        <f t="shared" si="85"/>
        <v>-157.70257536852711</v>
      </c>
      <c r="L270" s="6">
        <f t="shared" si="85"/>
        <v>-134.9746702835443</v>
      </c>
      <c r="M270" s="6">
        <f t="shared" si="85"/>
        <v>-111.15213929084148</v>
      </c>
      <c r="N270" s="6">
        <f t="shared" si="85"/>
        <v>-90.536050529342305</v>
      </c>
      <c r="O270" s="6">
        <f t="shared" si="85"/>
        <v>-70.9164148414051</v>
      </c>
      <c r="P270" s="6">
        <f t="shared" si="85"/>
        <v>-53.602728342475643</v>
      </c>
      <c r="Q270" s="6">
        <f t="shared" si="85"/>
        <v>-39.434585995006131</v>
      </c>
      <c r="R270" s="6">
        <f t="shared" si="85"/>
        <v>-31.100961830375077</v>
      </c>
      <c r="S270" s="6">
        <f t="shared" si="85"/>
        <v>-24.373879645741017</v>
      </c>
      <c r="T270" s="6">
        <f t="shared" si="85"/>
        <v>-19.081913986640672</v>
      </c>
      <c r="U270" s="6">
        <f t="shared" si="85"/>
        <v>-14.717831851029727</v>
      </c>
      <c r="V270" s="6">
        <f t="shared" si="85"/>
        <v>-11.101147888956707</v>
      </c>
      <c r="AJ270" s="25"/>
      <c r="AK270" s="25"/>
    </row>
    <row r="271" spans="3:37" hidden="1" x14ac:dyDescent="0.35">
      <c r="C271" s="41"/>
      <c r="E271" s="25"/>
      <c r="F271" s="25"/>
      <c r="G271" s="25"/>
      <c r="H271" s="25"/>
      <c r="I271" s="25"/>
      <c r="J271" s="25"/>
      <c r="K271" s="25"/>
      <c r="L271" s="25"/>
      <c r="M271" s="25"/>
      <c r="N271" s="25"/>
      <c r="O271" s="25"/>
      <c r="P271" s="25"/>
      <c r="Q271" s="25"/>
      <c r="R271" s="25"/>
      <c r="S271" s="25"/>
      <c r="T271" s="25"/>
      <c r="U271" s="25"/>
      <c r="V271" s="25"/>
      <c r="AJ271" s="25"/>
      <c r="AK271" s="25"/>
    </row>
    <row r="272" spans="3:37" x14ac:dyDescent="0.35">
      <c r="C272" s="3" t="s">
        <v>282</v>
      </c>
      <c r="E272" s="25"/>
      <c r="F272" s="6"/>
      <c r="G272" s="6"/>
      <c r="H272" s="6">
        <f t="shared" ref="H272:V272" si="86">H67</f>
        <v>45.660342369555146</v>
      </c>
      <c r="I272" s="6">
        <f t="shared" si="86"/>
        <v>39.071093660931858</v>
      </c>
      <c r="J272" s="6">
        <f t="shared" si="86"/>
        <v>33.414319970497665</v>
      </c>
      <c r="K272" s="6">
        <f t="shared" si="86"/>
        <v>27.646662518972231</v>
      </c>
      <c r="L272" s="6">
        <f t="shared" si="86"/>
        <v>22.17040856257546</v>
      </c>
      <c r="M272" s="6">
        <f t="shared" si="86"/>
        <v>18.010100564481377</v>
      </c>
      <c r="N272" s="6">
        <f t="shared" si="86"/>
        <v>3.7071158437163754</v>
      </c>
      <c r="O272" s="6">
        <f t="shared" si="86"/>
        <v>2.7113755971729718</v>
      </c>
      <c r="P272" s="6">
        <f t="shared" si="86"/>
        <v>1.9902864767504356</v>
      </c>
      <c r="Q272" s="6">
        <f t="shared" si="86"/>
        <v>1.5026767442282414</v>
      </c>
      <c r="R272" s="6">
        <f t="shared" si="86"/>
        <v>1.2575381519401694</v>
      </c>
      <c r="S272" s="6">
        <f t="shared" si="86"/>
        <v>1.0699489878985968</v>
      </c>
      <c r="T272" s="6">
        <f t="shared" si="86"/>
        <v>0.91557574407236109</v>
      </c>
      <c r="U272" s="6">
        <f t="shared" si="86"/>
        <v>0.76713152635598447</v>
      </c>
      <c r="V272" s="6">
        <f t="shared" si="86"/>
        <v>0.63214041478576799</v>
      </c>
      <c r="AJ272" s="25"/>
      <c r="AK272" s="25"/>
    </row>
    <row r="273" spans="3:37" hidden="1" x14ac:dyDescent="0.35">
      <c r="C273" s="41"/>
      <c r="E273" s="25"/>
      <c r="F273" s="25"/>
      <c r="G273" s="25"/>
      <c r="H273" s="25"/>
      <c r="I273" s="25"/>
      <c r="J273" s="25"/>
      <c r="K273" s="25"/>
      <c r="L273" s="25"/>
      <c r="M273" s="25"/>
      <c r="N273" s="25"/>
      <c r="O273" s="25"/>
      <c r="P273" s="25"/>
      <c r="Q273" s="25"/>
      <c r="R273" s="25"/>
      <c r="S273" s="25"/>
      <c r="T273" s="25"/>
      <c r="U273" s="25"/>
      <c r="V273" s="25"/>
      <c r="AJ273" s="25"/>
      <c r="AK273" s="25"/>
    </row>
    <row r="274" spans="3:37" x14ac:dyDescent="0.35">
      <c r="C274" s="3" t="s">
        <v>283</v>
      </c>
      <c r="E274" s="25"/>
      <c r="F274" s="6"/>
      <c r="G274" s="6"/>
      <c r="H274" s="6">
        <f t="shared" ref="H274:V274" si="87">H72</f>
        <v>558.91488787347873</v>
      </c>
      <c r="I274" s="6">
        <f t="shared" si="87"/>
        <v>509.23758429509894</v>
      </c>
      <c r="J274" s="6">
        <f t="shared" si="87"/>
        <v>454.18196619170379</v>
      </c>
      <c r="K274" s="6">
        <f t="shared" si="87"/>
        <v>391.04093467615962</v>
      </c>
      <c r="L274" s="6">
        <f t="shared" si="87"/>
        <v>327.89124786907445</v>
      </c>
      <c r="M274" s="6">
        <f t="shared" si="87"/>
        <v>267.9692544678839</v>
      </c>
      <c r="N274" s="6">
        <f t="shared" si="87"/>
        <v>67.55458438768332</v>
      </c>
      <c r="O274" s="6">
        <f t="shared" si="87"/>
        <v>51.35786617742643</v>
      </c>
      <c r="P274" s="6">
        <f t="shared" si="87"/>
        <v>38.469403799620743</v>
      </c>
      <c r="Q274" s="6">
        <f t="shared" si="87"/>
        <v>29.537719805517796</v>
      </c>
      <c r="R274" s="6">
        <f t="shared" si="87"/>
        <v>24.71909525413902</v>
      </c>
      <c r="S274" s="6">
        <f t="shared" si="87"/>
        <v>21.031704611211982</v>
      </c>
      <c r="T274" s="6">
        <f t="shared" si="87"/>
        <v>17.997230537448289</v>
      </c>
      <c r="U274" s="6">
        <f t="shared" si="87"/>
        <v>15.079301763680283</v>
      </c>
      <c r="V274" s="6">
        <f t="shared" si="87"/>
        <v>12.425817143577044</v>
      </c>
      <c r="AJ274" s="25"/>
      <c r="AK274" s="25"/>
    </row>
    <row r="275" spans="3:37" hidden="1" x14ac:dyDescent="0.35">
      <c r="C275" s="41"/>
      <c r="E275" s="25"/>
      <c r="F275" s="25"/>
      <c r="G275" s="25"/>
      <c r="H275" s="25"/>
      <c r="I275" s="25"/>
      <c r="J275" s="25"/>
      <c r="K275" s="25"/>
      <c r="L275" s="25"/>
      <c r="M275" s="25"/>
      <c r="N275" s="25"/>
      <c r="O275" s="25"/>
      <c r="P275" s="25"/>
      <c r="Q275" s="25"/>
      <c r="R275" s="25"/>
      <c r="S275" s="25"/>
      <c r="T275" s="25"/>
      <c r="U275" s="25"/>
      <c r="V275" s="25"/>
      <c r="AJ275" s="25"/>
      <c r="AK275" s="25"/>
    </row>
    <row r="276" spans="3:37" x14ac:dyDescent="0.35">
      <c r="C276" s="3" t="s">
        <v>284</v>
      </c>
      <c r="E276" s="25"/>
      <c r="F276" s="6"/>
      <c r="G276" s="6"/>
      <c r="H276" s="6">
        <f t="shared" ref="H276:V276" si="88">H77</f>
        <v>2385.9411902235797</v>
      </c>
      <c r="I276" s="6">
        <f t="shared" si="88"/>
        <v>2232.4024852691878</v>
      </c>
      <c r="J276" s="6">
        <f t="shared" si="88"/>
        <v>2031.2456285592293</v>
      </c>
      <c r="K276" s="6">
        <f t="shared" si="88"/>
        <v>1784.5497294994823</v>
      </c>
      <c r="L276" s="6">
        <f t="shared" si="88"/>
        <v>1522.7929086975334</v>
      </c>
      <c r="M276" s="6">
        <f t="shared" si="88"/>
        <v>1251.1944554995675</v>
      </c>
      <c r="N276" s="6">
        <f t="shared" si="88"/>
        <v>406.40045604355811</v>
      </c>
      <c r="O276" s="6">
        <f t="shared" si="88"/>
        <v>311.44889919569903</v>
      </c>
      <c r="P276" s="6">
        <f t="shared" si="88"/>
        <v>234.23480164603814</v>
      </c>
      <c r="Q276" s="6">
        <f t="shared" si="88"/>
        <v>180.44415673510207</v>
      </c>
      <c r="R276" s="6">
        <f t="shared" si="88"/>
        <v>151.0074686792361</v>
      </c>
      <c r="S276" s="6">
        <f t="shared" si="88"/>
        <v>128.4814206465243</v>
      </c>
      <c r="T276" s="6">
        <f t="shared" si="88"/>
        <v>109.94400073124248</v>
      </c>
      <c r="U276" s="6">
        <f t="shared" si="88"/>
        <v>92.118549055812181</v>
      </c>
      <c r="V276" s="6">
        <f t="shared" si="88"/>
        <v>75.908570836889268</v>
      </c>
      <c r="AJ276" s="25"/>
      <c r="AK276" s="25"/>
    </row>
    <row r="277" spans="3:37" hidden="1" x14ac:dyDescent="0.35">
      <c r="C277" s="41"/>
      <c r="E277" s="25"/>
      <c r="F277" s="25"/>
      <c r="G277" s="25"/>
      <c r="H277" s="25"/>
      <c r="I277" s="25"/>
      <c r="J277" s="25"/>
      <c r="K277" s="25"/>
      <c r="L277" s="25"/>
      <c r="M277" s="25"/>
      <c r="N277" s="25"/>
      <c r="O277" s="25"/>
      <c r="P277" s="25"/>
      <c r="Q277" s="25"/>
      <c r="R277" s="25"/>
      <c r="S277" s="25"/>
      <c r="T277" s="25"/>
      <c r="U277" s="25"/>
      <c r="V277" s="25"/>
      <c r="AJ277" s="25"/>
      <c r="AK277" s="25"/>
    </row>
    <row r="278" spans="3:37" x14ac:dyDescent="0.35">
      <c r="C278" s="3" t="s">
        <v>285</v>
      </c>
      <c r="E278" s="25"/>
      <c r="F278" s="6"/>
      <c r="G278" s="6"/>
      <c r="H278" s="6">
        <f t="shared" ref="H278:V278" si="89">H79</f>
        <v>2782.3467360988843</v>
      </c>
      <c r="I278" s="6">
        <f t="shared" si="89"/>
        <v>2585.2747418453096</v>
      </c>
      <c r="J278" s="6">
        <f t="shared" si="89"/>
        <v>2340.2606488936985</v>
      </c>
      <c r="K278" s="6">
        <f t="shared" si="89"/>
        <v>2045.5347513260872</v>
      </c>
      <c r="L278" s="6">
        <f t="shared" si="89"/>
        <v>1737.879894845639</v>
      </c>
      <c r="M278" s="6">
        <f t="shared" si="89"/>
        <v>1426.0216712410913</v>
      </c>
      <c r="N278" s="6">
        <f t="shared" si="89"/>
        <v>387.12610574561552</v>
      </c>
      <c r="O278" s="6">
        <f t="shared" si="89"/>
        <v>294.60172612889335</v>
      </c>
      <c r="P278" s="6">
        <f t="shared" si="89"/>
        <v>221.09176357993368</v>
      </c>
      <c r="Q278" s="6">
        <f t="shared" si="89"/>
        <v>172.04996728984196</v>
      </c>
      <c r="R278" s="6">
        <f t="shared" si="89"/>
        <v>145.88314025494023</v>
      </c>
      <c r="S278" s="6">
        <f t="shared" si="89"/>
        <v>126.20919459989385</v>
      </c>
      <c r="T278" s="6">
        <f t="shared" si="89"/>
        <v>109.77489302612247</v>
      </c>
      <c r="U278" s="6">
        <f t="shared" si="89"/>
        <v>93.247150494818712</v>
      </c>
      <c r="V278" s="6">
        <f t="shared" si="89"/>
        <v>77.865380506295381</v>
      </c>
      <c r="AJ278" s="25"/>
      <c r="AK278" s="25"/>
    </row>
    <row r="279" spans="3:37" hidden="1" x14ac:dyDescent="0.35">
      <c r="C279" s="41"/>
      <c r="E279" s="25"/>
      <c r="F279" s="25"/>
      <c r="G279" s="25"/>
      <c r="H279" s="25"/>
      <c r="I279" s="25"/>
      <c r="J279" s="25"/>
      <c r="K279" s="25"/>
      <c r="L279" s="25"/>
      <c r="M279" s="25"/>
      <c r="N279" s="25"/>
      <c r="O279" s="25"/>
      <c r="P279" s="25"/>
      <c r="Q279" s="25"/>
      <c r="R279" s="25"/>
      <c r="S279" s="25"/>
      <c r="T279" s="25"/>
      <c r="U279" s="25"/>
      <c r="V279" s="25"/>
      <c r="AJ279" s="25"/>
      <c r="AK279" s="25"/>
    </row>
    <row r="280" spans="3:37" hidden="1" x14ac:dyDescent="0.35">
      <c r="E280" s="25"/>
      <c r="F280" s="25"/>
      <c r="G280" s="25"/>
      <c r="H280" s="25"/>
      <c r="I280" s="25"/>
      <c r="J280" s="25"/>
      <c r="K280" s="25"/>
      <c r="L280" s="25"/>
      <c r="M280" s="25"/>
      <c r="N280" s="25"/>
      <c r="O280" s="25"/>
      <c r="P280" s="25"/>
      <c r="Q280" s="25"/>
      <c r="R280" s="25"/>
      <c r="S280" s="25"/>
      <c r="T280" s="25"/>
      <c r="U280" s="25"/>
      <c r="V280" s="25"/>
      <c r="X280" s="29"/>
      <c r="Y280" s="29"/>
      <c r="Z280" s="29"/>
      <c r="AA280" s="29"/>
      <c r="AB280" s="29"/>
      <c r="AJ280" s="25"/>
      <c r="AK280" s="25"/>
    </row>
    <row r="281" spans="3:37" x14ac:dyDescent="0.35">
      <c r="E281" s="25"/>
      <c r="F281" s="25"/>
      <c r="G281" s="54" t="s">
        <v>351</v>
      </c>
      <c r="H281" s="25"/>
      <c r="I281" s="25"/>
      <c r="J281" s="25"/>
      <c r="K281" s="25"/>
      <c r="L281" s="25"/>
      <c r="M281" s="25"/>
      <c r="N281" s="25"/>
      <c r="O281" s="25"/>
      <c r="P281" s="25"/>
      <c r="Q281" s="25"/>
      <c r="R281" s="25"/>
      <c r="S281" s="25"/>
      <c r="T281" s="25"/>
      <c r="U281" s="25"/>
      <c r="V281" s="25"/>
      <c r="X281" s="29"/>
      <c r="Y281" s="29"/>
      <c r="Z281" s="29"/>
      <c r="AA281" s="29"/>
      <c r="AB281" s="29"/>
      <c r="AC281" s="29"/>
      <c r="AD281" s="29"/>
      <c r="AJ281" s="25"/>
      <c r="AK281" s="25"/>
    </row>
    <row r="282" spans="3:37" x14ac:dyDescent="0.35">
      <c r="C282" s="3" t="s">
        <v>286</v>
      </c>
      <c r="D282" s="27"/>
      <c r="E282" s="26"/>
      <c r="F282" s="6"/>
      <c r="G282" s="6"/>
      <c r="H282" s="6">
        <f t="shared" ref="H282:K282" si="90">H278+H267</f>
        <v>2658.5465547184835</v>
      </c>
      <c r="I282" s="6">
        <f t="shared" si="90"/>
        <v>2340.7052897133667</v>
      </c>
      <c r="J282" s="6">
        <f t="shared" si="90"/>
        <v>1981.2667635218061</v>
      </c>
      <c r="K282" s="6">
        <f t="shared" si="90"/>
        <v>1582.7950607439529</v>
      </c>
      <c r="L282" s="6">
        <f>L278+L267</f>
        <v>1182.9537996070924</v>
      </c>
      <c r="M282" s="6">
        <f t="shared" ref="M282:V282" si="91">M278+M267</f>
        <v>791.84400012165293</v>
      </c>
      <c r="N282" s="6">
        <f t="shared" si="91"/>
        <v>-181.81536526111302</v>
      </c>
      <c r="O282" s="6">
        <f t="shared" si="91"/>
        <v>-207.40707947420606</v>
      </c>
      <c r="P282" s="6">
        <f t="shared" si="91"/>
        <v>-215.91477463380431</v>
      </c>
      <c r="Q282" s="6">
        <f t="shared" si="91"/>
        <v>-205.57117851981104</v>
      </c>
      <c r="R282" s="6">
        <f t="shared" si="91"/>
        <v>-177.03558083238667</v>
      </c>
      <c r="S282" s="6">
        <f t="shared" si="91"/>
        <v>-151.52752370371815</v>
      </c>
      <c r="T282" s="6">
        <f t="shared" si="91"/>
        <v>-130.45368732210898</v>
      </c>
      <c r="U282" s="6">
        <f t="shared" si="91"/>
        <v>-116.31653813074915</v>
      </c>
      <c r="V282" s="6">
        <f t="shared" si="91"/>
        <v>-107.94902967994877</v>
      </c>
      <c r="W282" s="43" t="s">
        <v>389</v>
      </c>
      <c r="AJ282" s="25"/>
      <c r="AK282" s="25"/>
    </row>
    <row r="283" spans="3:37" hidden="1" x14ac:dyDescent="0.35">
      <c r="C283" s="41"/>
      <c r="D283" s="27"/>
      <c r="E283" s="26"/>
      <c r="F283" s="26"/>
      <c r="G283" s="26"/>
      <c r="H283" s="26"/>
      <c r="I283" s="26"/>
      <c r="J283" s="26"/>
      <c r="K283" s="26"/>
      <c r="L283" s="26"/>
      <c r="M283" s="26"/>
      <c r="N283" s="26"/>
      <c r="O283" s="26"/>
      <c r="P283" s="26"/>
      <c r="Q283" s="26"/>
      <c r="R283" s="26"/>
      <c r="S283" s="26"/>
      <c r="T283" s="26"/>
      <c r="U283" s="26"/>
      <c r="V283" s="26"/>
      <c r="AJ283" s="25"/>
      <c r="AK283" s="25"/>
    </row>
    <row r="284" spans="3:37" hidden="1" x14ac:dyDescent="0.35">
      <c r="C284" s="27"/>
      <c r="D284" s="27"/>
      <c r="E284" s="26"/>
      <c r="F284" s="26"/>
      <c r="G284" s="26"/>
      <c r="H284" s="26"/>
      <c r="I284" s="26"/>
      <c r="J284" s="26"/>
      <c r="K284" s="26"/>
      <c r="L284" s="26"/>
      <c r="M284" s="26"/>
      <c r="N284" s="26"/>
      <c r="O284" s="26"/>
      <c r="P284" s="26"/>
      <c r="Q284" s="26"/>
      <c r="R284" s="26"/>
      <c r="S284" s="26"/>
      <c r="T284" s="26"/>
      <c r="U284" s="26"/>
      <c r="V284" s="26"/>
      <c r="AJ284" s="25"/>
      <c r="AK284" s="25"/>
    </row>
    <row r="285" spans="3:37" x14ac:dyDescent="0.35">
      <c r="C285" s="3" t="s">
        <v>390</v>
      </c>
      <c r="D285" s="27"/>
      <c r="E285" s="26"/>
      <c r="F285" s="21"/>
      <c r="G285" s="21"/>
      <c r="H285" s="21">
        <f t="shared" ref="H285:V285" si="92">H198</f>
        <v>2658.5465547184835</v>
      </c>
      <c r="I285" s="21">
        <f t="shared" si="92"/>
        <v>4999.2518444318503</v>
      </c>
      <c r="J285" s="21">
        <f t="shared" si="92"/>
        <v>6980.5186079536561</v>
      </c>
      <c r="K285" s="21">
        <f t="shared" si="92"/>
        <v>8563.3136686976086</v>
      </c>
      <c r="L285" s="21">
        <f t="shared" si="92"/>
        <v>9746.2674683047007</v>
      </c>
      <c r="M285" s="21">
        <f t="shared" si="92"/>
        <v>10538.111468426354</v>
      </c>
      <c r="N285" s="21">
        <f t="shared" si="92"/>
        <v>10356.296103165241</v>
      </c>
      <c r="O285" s="21">
        <f t="shared" si="92"/>
        <v>10148.889023691036</v>
      </c>
      <c r="P285" s="21">
        <f t="shared" si="92"/>
        <v>9932.9742490572316</v>
      </c>
      <c r="Q285" s="21">
        <f t="shared" si="92"/>
        <v>9727.4030705374207</v>
      </c>
      <c r="R285" s="21">
        <f t="shared" si="92"/>
        <v>9550.3674897050332</v>
      </c>
      <c r="S285" s="21">
        <f t="shared" si="92"/>
        <v>9398.8399660013147</v>
      </c>
      <c r="T285" s="21">
        <f t="shared" si="92"/>
        <v>9268.3862786792051</v>
      </c>
      <c r="U285" s="21">
        <f t="shared" si="92"/>
        <v>9152.0697405484552</v>
      </c>
      <c r="V285" s="21">
        <f t="shared" si="92"/>
        <v>9044.1207108685066</v>
      </c>
      <c r="W285" s="75">
        <f>V285/(W235+W247)</f>
        <v>37.385492349316998</v>
      </c>
      <c r="X285" s="42" t="s">
        <v>276</v>
      </c>
      <c r="AJ285" s="25"/>
      <c r="AK285" s="25"/>
    </row>
    <row r="286" spans="3:37" x14ac:dyDescent="0.35">
      <c r="C286" s="3"/>
      <c r="D286" s="27"/>
      <c r="E286" s="26"/>
      <c r="F286" s="21"/>
      <c r="G286" s="21"/>
      <c r="H286" s="21"/>
      <c r="I286" s="21"/>
      <c r="J286" s="21"/>
      <c r="K286" s="21"/>
      <c r="L286" s="21"/>
      <c r="M286" s="21"/>
      <c r="N286" s="21"/>
      <c r="O286" s="21"/>
      <c r="P286" s="21"/>
      <c r="Q286" s="21"/>
      <c r="R286" s="21"/>
      <c r="S286" s="21"/>
      <c r="T286" s="21"/>
      <c r="U286" s="21"/>
      <c r="V286" s="21"/>
      <c r="W286" s="43" t="s">
        <v>392</v>
      </c>
      <c r="X286" s="33"/>
      <c r="Y286" s="33"/>
      <c r="AJ286" s="25"/>
      <c r="AK286" s="25"/>
    </row>
    <row r="287" spans="3:37" x14ac:dyDescent="0.35">
      <c r="C287" s="17" t="s">
        <v>382</v>
      </c>
      <c r="D287" s="26"/>
      <c r="E287" s="26"/>
      <c r="F287" s="21"/>
      <c r="G287" s="21"/>
      <c r="H287" s="21">
        <f t="shared" ref="H287:V287" si="93">H219</f>
        <v>134.47489734207923</v>
      </c>
      <c r="I287" s="21">
        <f t="shared" si="93"/>
        <v>125.82124666896982</v>
      </c>
      <c r="J287" s="21">
        <f t="shared" si="93"/>
        <v>114.48377206290368</v>
      </c>
      <c r="K287" s="21">
        <f t="shared" si="93"/>
        <v>100.57965496366262</v>
      </c>
      <c r="L287" s="21">
        <f t="shared" si="93"/>
        <v>85.826683788110444</v>
      </c>
      <c r="M287" s="21">
        <f t="shared" si="93"/>
        <v>70.519024797302933</v>
      </c>
      <c r="N287" s="21">
        <f t="shared" si="93"/>
        <v>57.391797914145229</v>
      </c>
      <c r="O287" s="21">
        <f t="shared" si="93"/>
        <v>45.032276004490058</v>
      </c>
      <c r="P287" s="21">
        <f t="shared" si="93"/>
        <v>34.051258475825172</v>
      </c>
      <c r="Q287" s="21">
        <f t="shared" si="93"/>
        <v>24.959362619423668</v>
      </c>
      <c r="R287" s="21">
        <f t="shared" si="93"/>
        <v>19.586729826110943</v>
      </c>
      <c r="S287" s="21">
        <f t="shared" si="93"/>
        <v>15.235892867997274</v>
      </c>
      <c r="T287" s="21">
        <f t="shared" si="93"/>
        <v>11.822446978992488</v>
      </c>
      <c r="U287" s="21">
        <f t="shared" si="93"/>
        <v>9.0361213730791192</v>
      </c>
      <c r="V287" s="21">
        <f t="shared" si="93"/>
        <v>6.7431874210534879</v>
      </c>
      <c r="W287" s="51">
        <f>SUM(H287:V287)</f>
        <v>855.56435310414611</v>
      </c>
      <c r="X287" s="42" t="s">
        <v>399</v>
      </c>
      <c r="AJ287" s="25"/>
      <c r="AK287" s="25"/>
    </row>
    <row r="288" spans="3:37" x14ac:dyDescent="0.35">
      <c r="C288" s="17" t="s">
        <v>383</v>
      </c>
      <c r="D288" s="26"/>
      <c r="E288" s="26"/>
      <c r="F288" s="21"/>
      <c r="G288" s="21"/>
      <c r="H288" s="20">
        <f t="shared" ref="H288:V288" si="94">H229</f>
        <v>33.232752292399859</v>
      </c>
      <c r="I288" s="20">
        <f t="shared" si="94"/>
        <v>31.094177473392254</v>
      </c>
      <c r="J288" s="20">
        <f t="shared" si="94"/>
        <v>28.292349826360688</v>
      </c>
      <c r="K288" s="20">
        <f t="shared" si="94"/>
        <v>24.856228375171362</v>
      </c>
      <c r="L288" s="20">
        <f t="shared" si="94"/>
        <v>21.210329799715645</v>
      </c>
      <c r="M288" s="20">
        <f t="shared" si="94"/>
        <v>17.427351344458263</v>
      </c>
      <c r="N288" s="20">
        <f t="shared" si="94"/>
        <v>5.6605777806067028</v>
      </c>
      <c r="O288" s="20">
        <f t="shared" si="94"/>
        <v>4.3380382387972372</v>
      </c>
      <c r="P288" s="20">
        <f t="shared" si="94"/>
        <v>3.262556165784102</v>
      </c>
      <c r="Q288" s="20">
        <f t="shared" si="94"/>
        <v>2.5133293259532077</v>
      </c>
      <c r="R288" s="20">
        <f t="shared" si="94"/>
        <v>2.1033183137465028</v>
      </c>
      <c r="S288" s="20">
        <f t="shared" si="94"/>
        <v>1.7895626447194459</v>
      </c>
      <c r="T288" s="20">
        <f t="shared" si="94"/>
        <v>1.5313628673280206</v>
      </c>
      <c r="U288" s="20">
        <f t="shared" si="94"/>
        <v>1.2830797904202411</v>
      </c>
      <c r="V288" s="20">
        <f t="shared" si="94"/>
        <v>1.0572979509423861</v>
      </c>
      <c r="W288" s="51">
        <f>SUM(H288:V288)</f>
        <v>179.65231218979594</v>
      </c>
      <c r="X288" s="42" t="s">
        <v>407</v>
      </c>
      <c r="AJ288" s="25"/>
      <c r="AK288" s="25"/>
    </row>
    <row r="289" spans="3:37" x14ac:dyDescent="0.35">
      <c r="C289" s="41"/>
      <c r="E289" s="25"/>
      <c r="F289" s="25"/>
      <c r="G289" s="25"/>
      <c r="H289" s="25"/>
      <c r="I289" s="25"/>
      <c r="J289" s="25"/>
      <c r="K289" s="25"/>
      <c r="L289" s="25"/>
      <c r="M289" s="25"/>
      <c r="N289" s="25"/>
      <c r="O289" s="25"/>
      <c r="P289" s="25"/>
      <c r="Q289" s="25"/>
      <c r="R289" s="25"/>
      <c r="S289" s="25"/>
      <c r="T289" s="25"/>
      <c r="U289" s="25"/>
      <c r="V289" s="25"/>
      <c r="Z289" s="30"/>
      <c r="AA289" s="30"/>
      <c r="AB289" s="30"/>
      <c r="AC289" s="30"/>
      <c r="AD289" s="30"/>
      <c r="AJ289" s="25"/>
      <c r="AK289" s="25"/>
    </row>
    <row r="290" spans="3:37" ht="12" customHeight="1" x14ac:dyDescent="0.35">
      <c r="X290" s="33"/>
      <c r="Y290" s="33"/>
      <c r="Z290" s="33"/>
      <c r="AA290" s="33"/>
      <c r="AB290" s="33"/>
      <c r="AC290" s="33"/>
      <c r="AD290" s="33"/>
      <c r="AF290" s="17"/>
      <c r="AJ290" s="25"/>
      <c r="AK290" s="25"/>
    </row>
  </sheetData>
  <pageMargins left="0.7" right="0.7" top="0.75" bottom="0.75" header="0.3" footer="0.3"/>
  <pageSetup paperSize="9"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2:AO290"/>
  <sheetViews>
    <sheetView workbookViewId="0">
      <pane xSplit="4" ySplit="9" topLeftCell="E10" activePane="bottomRight" state="frozen"/>
      <selection activeCell="W237" sqref="W237"/>
      <selection pane="topRight" activeCell="W237" sqref="W237"/>
      <selection pane="bottomLeft" activeCell="W237" sqref="W237"/>
      <selection pane="bottomRight" activeCell="G4" sqref="G4"/>
    </sheetView>
  </sheetViews>
  <sheetFormatPr baseColWidth="10" defaultColWidth="8.81640625" defaultRowHeight="14.5" x14ac:dyDescent="0.35"/>
  <cols>
    <col min="1" max="2" width="4.81640625" customWidth="1"/>
    <col min="3" max="3" width="35.54296875" customWidth="1"/>
    <col min="4" max="4" width="7.6328125" customWidth="1"/>
    <col min="5" max="23" width="5.81640625" customWidth="1"/>
    <col min="24" max="30" width="6.81640625" style="25" customWidth="1"/>
    <col min="31" max="35" width="8.81640625" style="25"/>
    <col min="38" max="46" width="6.81640625" customWidth="1"/>
  </cols>
  <sheetData>
    <row r="2" spans="1:35" x14ac:dyDescent="0.35">
      <c r="C2" s="172" t="s">
        <v>401</v>
      </c>
      <c r="D2" s="173"/>
      <c r="E2" s="120" t="s">
        <v>414</v>
      </c>
    </row>
    <row r="3" spans="1:35" x14ac:dyDescent="0.35">
      <c r="C3" s="48"/>
    </row>
    <row r="4" spans="1:35" x14ac:dyDescent="0.35">
      <c r="C4" s="11" t="s">
        <v>245</v>
      </c>
      <c r="D4" s="12"/>
    </row>
    <row r="5" spans="1:35" x14ac:dyDescent="0.35">
      <c r="C5" s="3" t="s">
        <v>243</v>
      </c>
      <c r="D5" s="37">
        <v>2021</v>
      </c>
    </row>
    <row r="6" spans="1:35" x14ac:dyDescent="0.35">
      <c r="C6" s="3" t="s">
        <v>244</v>
      </c>
      <c r="D6" s="37">
        <v>2035</v>
      </c>
      <c r="F6" s="23"/>
      <c r="G6" s="17"/>
      <c r="H6" s="17"/>
      <c r="I6" s="17"/>
      <c r="J6" s="17"/>
      <c r="K6" s="17"/>
      <c r="L6" s="17"/>
      <c r="M6" s="17"/>
      <c r="N6" s="17"/>
      <c r="O6" s="17"/>
      <c r="P6" s="17"/>
      <c r="Q6" s="17"/>
    </row>
    <row r="7" spans="1:35" x14ac:dyDescent="0.35">
      <c r="F7" s="17"/>
      <c r="G7" s="17"/>
      <c r="H7" s="17"/>
      <c r="I7" s="17"/>
      <c r="J7" s="17"/>
      <c r="K7" s="17"/>
      <c r="L7" s="17"/>
      <c r="M7" s="17"/>
      <c r="N7" s="17"/>
      <c r="O7" s="17"/>
      <c r="P7" s="17"/>
      <c r="Q7" s="17"/>
    </row>
    <row r="8" spans="1:35" x14ac:dyDescent="0.35">
      <c r="C8" s="2" t="s">
        <v>52</v>
      </c>
      <c r="E8" s="3"/>
      <c r="F8" s="3" t="s">
        <v>140</v>
      </c>
      <c r="G8" s="3"/>
      <c r="H8" s="3"/>
      <c r="I8" s="3"/>
      <c r="J8" s="3"/>
      <c r="K8" s="3"/>
      <c r="L8" s="3"/>
      <c r="M8" s="3"/>
      <c r="N8" s="3"/>
      <c r="O8" s="3"/>
      <c r="P8" s="3"/>
      <c r="Q8" s="3"/>
      <c r="R8" s="3"/>
      <c r="S8" s="3"/>
      <c r="T8" s="3"/>
      <c r="U8" s="3"/>
      <c r="V8" s="3"/>
      <c r="W8" s="3"/>
      <c r="Y8" s="17"/>
    </row>
    <row r="9" spans="1:35" x14ac:dyDescent="0.35">
      <c r="E9" s="3"/>
      <c r="F9" s="4">
        <v>2019</v>
      </c>
      <c r="G9" s="4">
        <f>F9+1</f>
        <v>2020</v>
      </c>
      <c r="H9" s="4">
        <f t="shared" ref="H9:V9" si="0">G9+1</f>
        <v>2021</v>
      </c>
      <c r="I9" s="4">
        <f t="shared" si="0"/>
        <v>2022</v>
      </c>
      <c r="J9" s="4">
        <f t="shared" si="0"/>
        <v>2023</v>
      </c>
      <c r="K9" s="4">
        <f t="shared" si="0"/>
        <v>2024</v>
      </c>
      <c r="L9" s="4">
        <f t="shared" si="0"/>
        <v>2025</v>
      </c>
      <c r="M9" s="4">
        <f t="shared" si="0"/>
        <v>2026</v>
      </c>
      <c r="N9" s="4">
        <f t="shared" si="0"/>
        <v>2027</v>
      </c>
      <c r="O9" s="4">
        <f t="shared" si="0"/>
        <v>2028</v>
      </c>
      <c r="P9" s="4">
        <f t="shared" si="0"/>
        <v>2029</v>
      </c>
      <c r="Q9" s="4">
        <f t="shared" si="0"/>
        <v>2030</v>
      </c>
      <c r="R9" s="4">
        <f t="shared" si="0"/>
        <v>2031</v>
      </c>
      <c r="S9" s="4">
        <f t="shared" si="0"/>
        <v>2032</v>
      </c>
      <c r="T9" s="4">
        <f t="shared" si="0"/>
        <v>2033</v>
      </c>
      <c r="U9" s="4">
        <f t="shared" si="0"/>
        <v>2034</v>
      </c>
      <c r="V9" s="4">
        <f t="shared" si="0"/>
        <v>2035</v>
      </c>
      <c r="W9" s="3"/>
      <c r="X9" s="50"/>
      <c r="Y9" s="50"/>
      <c r="Z9" s="50"/>
      <c r="AA9" s="50"/>
      <c r="AB9" s="50"/>
      <c r="AC9" s="50"/>
      <c r="AD9" s="50"/>
    </row>
    <row r="10" spans="1:35" s="3" customFormat="1" ht="12" x14ac:dyDescent="0.3">
      <c r="A10" s="17"/>
      <c r="C10" s="11" t="s">
        <v>53</v>
      </c>
      <c r="D10" s="12" t="s">
        <v>0</v>
      </c>
      <c r="E10" s="17"/>
      <c r="F10" s="28">
        <v>51.893646176707179</v>
      </c>
      <c r="G10" s="28">
        <v>47.199659642716782</v>
      </c>
      <c r="H10" s="28">
        <v>44.750381811008062</v>
      </c>
      <c r="I10" s="28">
        <v>41.870631171038212</v>
      </c>
      <c r="J10" s="28">
        <v>38.097761085824857</v>
      </c>
      <c r="K10" s="28">
        <v>33.470767042816178</v>
      </c>
      <c r="L10" s="28">
        <v>28.56129244196687</v>
      </c>
      <c r="M10" s="28">
        <v>23.467229549851226</v>
      </c>
      <c r="N10" s="28">
        <v>19.098768024673955</v>
      </c>
      <c r="O10" s="28">
        <v>14.985782364222981</v>
      </c>
      <c r="P10" s="28">
        <v>11.331533602604052</v>
      </c>
      <c r="Q10" s="28">
        <v>8.30594429930904</v>
      </c>
      <c r="R10" s="28">
        <v>6.5180465311517288</v>
      </c>
      <c r="S10" s="28">
        <v>5.0701806549075785</v>
      </c>
      <c r="T10" s="28">
        <v>3.9342585620607284</v>
      </c>
      <c r="U10" s="28">
        <v>3.0070287431211713</v>
      </c>
      <c r="V10" s="28">
        <v>2.2439891584204616</v>
      </c>
      <c r="W10" s="17"/>
      <c r="X10" s="17"/>
      <c r="Y10" s="17"/>
      <c r="Z10" s="17"/>
      <c r="AA10" s="17"/>
      <c r="AB10" s="17"/>
      <c r="AC10" s="17"/>
      <c r="AD10" s="17"/>
      <c r="AE10" s="17"/>
      <c r="AF10" s="17"/>
      <c r="AG10" s="17"/>
      <c r="AH10" s="17"/>
      <c r="AI10" s="17"/>
    </row>
    <row r="11" spans="1:35" s="3" customFormat="1" ht="12" x14ac:dyDescent="0.3">
      <c r="A11" s="17"/>
      <c r="C11" s="3" t="s">
        <v>22</v>
      </c>
      <c r="D11" s="3" t="s">
        <v>0</v>
      </c>
      <c r="E11" s="17"/>
      <c r="F11" s="16">
        <v>13.556162751791899</v>
      </c>
      <c r="G11" s="16">
        <v>13.307844188174297</v>
      </c>
      <c r="H11" s="16">
        <v>13.343403436678834</v>
      </c>
      <c r="I11" s="16">
        <v>13.239579201652887</v>
      </c>
      <c r="J11" s="16">
        <v>12.906713736857688</v>
      </c>
      <c r="K11" s="16">
        <v>12.261854271713103</v>
      </c>
      <c r="L11" s="16">
        <v>10.923230596024766</v>
      </c>
      <c r="M11" s="16">
        <v>9.2608218302899736</v>
      </c>
      <c r="N11" s="16">
        <v>7.6223905478629215</v>
      </c>
      <c r="O11" s="16">
        <v>5.8414923262713172</v>
      </c>
      <c r="P11" s="16">
        <v>4.3932754294349126</v>
      </c>
      <c r="Q11" s="16">
        <v>3.3843855592704366</v>
      </c>
      <c r="R11" s="16">
        <v>2.8322751237118364</v>
      </c>
      <c r="S11" s="16">
        <v>2.4097796932764797</v>
      </c>
      <c r="T11" s="16">
        <v>2.0620944182164895</v>
      </c>
      <c r="U11" s="16">
        <v>1.7277627206466806</v>
      </c>
      <c r="V11" s="16">
        <v>1.4237306190101142</v>
      </c>
      <c r="W11" s="17"/>
      <c r="X11" s="17"/>
      <c r="Y11" s="17"/>
      <c r="Z11" s="17"/>
      <c r="AA11" s="17"/>
      <c r="AB11" s="17"/>
      <c r="AC11" s="17"/>
      <c r="AD11" s="17"/>
      <c r="AE11" s="17"/>
      <c r="AF11" s="17"/>
      <c r="AG11" s="17"/>
      <c r="AH11" s="17"/>
      <c r="AI11" s="17"/>
    </row>
    <row r="12" spans="1:35" s="3" customFormat="1" ht="12" x14ac:dyDescent="0.3">
      <c r="A12" s="17"/>
      <c r="C12" s="3" t="s">
        <v>23</v>
      </c>
      <c r="D12" s="3" t="s">
        <v>0</v>
      </c>
      <c r="E12" s="17"/>
      <c r="F12" s="16">
        <v>38.337483424915277</v>
      </c>
      <c r="G12" s="16">
        <v>33.891815454542481</v>
      </c>
      <c r="H12" s="16">
        <v>31.406978374329228</v>
      </c>
      <c r="I12" s="16">
        <v>28.631051969385325</v>
      </c>
      <c r="J12" s="16">
        <v>25.191047348967171</v>
      </c>
      <c r="K12" s="16">
        <v>21.208912771103076</v>
      </c>
      <c r="L12" s="16">
        <v>17.638061845942104</v>
      </c>
      <c r="M12" s="16">
        <v>14.206407719561252</v>
      </c>
      <c r="N12" s="16">
        <v>11.476377476811033</v>
      </c>
      <c r="O12" s="16">
        <v>9.144290037951663</v>
      </c>
      <c r="P12" s="16">
        <v>6.9382581731691397</v>
      </c>
      <c r="Q12" s="16">
        <v>4.9215587400386038</v>
      </c>
      <c r="R12" s="16">
        <v>3.685771407439892</v>
      </c>
      <c r="S12" s="16">
        <v>2.6604009616310988</v>
      </c>
      <c r="T12" s="16">
        <v>1.8721641438442387</v>
      </c>
      <c r="U12" s="16">
        <v>1.2792660224744907</v>
      </c>
      <c r="V12" s="16">
        <v>0.82025853941034732</v>
      </c>
      <c r="W12" s="17"/>
      <c r="X12" s="17"/>
      <c r="Y12" s="17"/>
      <c r="Z12" s="17"/>
      <c r="AA12" s="17"/>
      <c r="AB12" s="17"/>
      <c r="AC12" s="17"/>
      <c r="AD12" s="17"/>
      <c r="AE12" s="17"/>
      <c r="AF12" s="17"/>
      <c r="AG12" s="17"/>
      <c r="AH12" s="17"/>
      <c r="AI12" s="17"/>
    </row>
    <row r="13" spans="1:35" s="3" customFormat="1" ht="12" x14ac:dyDescent="0.3">
      <c r="A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 customFormat="1" ht="12" x14ac:dyDescent="0.3">
      <c r="A14" s="17"/>
      <c r="C14" s="11" t="s">
        <v>316</v>
      </c>
      <c r="D14" s="12" t="s">
        <v>0</v>
      </c>
      <c r="E14" s="17"/>
      <c r="F14" s="15">
        <f>IF(OR(F$9&lt;$D$5,F$9&gt;$D$6),0,F10)</f>
        <v>0</v>
      </c>
      <c r="G14" s="15">
        <f t="shared" ref="G14:V16" si="1">IF(OR(G$9&lt;$D$5,G$9&gt;$D$6),0,G10)</f>
        <v>0</v>
      </c>
      <c r="H14" s="15">
        <f t="shared" si="1"/>
        <v>44.750381811008062</v>
      </c>
      <c r="I14" s="15">
        <f t="shared" si="1"/>
        <v>41.870631171038212</v>
      </c>
      <c r="J14" s="15">
        <f t="shared" si="1"/>
        <v>38.097761085824857</v>
      </c>
      <c r="K14" s="15">
        <f t="shared" si="1"/>
        <v>33.470767042816178</v>
      </c>
      <c r="L14" s="15">
        <f t="shared" si="1"/>
        <v>28.56129244196687</v>
      </c>
      <c r="M14" s="15">
        <f t="shared" si="1"/>
        <v>23.467229549851226</v>
      </c>
      <c r="N14" s="15">
        <f t="shared" si="1"/>
        <v>19.098768024673955</v>
      </c>
      <c r="O14" s="15">
        <f t="shared" si="1"/>
        <v>14.985782364222981</v>
      </c>
      <c r="P14" s="15">
        <f t="shared" si="1"/>
        <v>11.331533602604052</v>
      </c>
      <c r="Q14" s="15">
        <f t="shared" si="1"/>
        <v>8.30594429930904</v>
      </c>
      <c r="R14" s="15">
        <f t="shared" si="1"/>
        <v>6.5180465311517288</v>
      </c>
      <c r="S14" s="15">
        <f t="shared" si="1"/>
        <v>5.0701806549075785</v>
      </c>
      <c r="T14" s="15">
        <f t="shared" si="1"/>
        <v>3.9342585620607284</v>
      </c>
      <c r="U14" s="15">
        <f t="shared" si="1"/>
        <v>3.0070287431211713</v>
      </c>
      <c r="V14" s="15">
        <f t="shared" si="1"/>
        <v>2.2439891584204616</v>
      </c>
      <c r="W14" s="17"/>
      <c r="X14" s="17"/>
      <c r="Y14" s="17"/>
      <c r="Z14" s="17"/>
      <c r="AA14" s="17"/>
      <c r="AB14" s="17"/>
      <c r="AC14" s="17"/>
      <c r="AD14" s="17"/>
      <c r="AE14" s="17"/>
      <c r="AF14" s="17"/>
      <c r="AG14" s="17"/>
      <c r="AH14" s="17"/>
      <c r="AI14" s="17"/>
    </row>
    <row r="15" spans="1:35" s="3" customFormat="1" ht="12" x14ac:dyDescent="0.3">
      <c r="A15" s="17"/>
      <c r="C15" s="3" t="s">
        <v>22</v>
      </c>
      <c r="D15" s="3" t="s">
        <v>0</v>
      </c>
      <c r="E15" s="17"/>
      <c r="F15" s="16">
        <f>IF(OR(F$9&lt;$D$5,F$9&gt;$D$6),0,F11)</f>
        <v>0</v>
      </c>
      <c r="G15" s="16">
        <f t="shared" si="1"/>
        <v>0</v>
      </c>
      <c r="H15" s="16">
        <f t="shared" si="1"/>
        <v>13.343403436678834</v>
      </c>
      <c r="I15" s="16">
        <f t="shared" si="1"/>
        <v>13.239579201652887</v>
      </c>
      <c r="J15" s="16">
        <f t="shared" si="1"/>
        <v>12.906713736857688</v>
      </c>
      <c r="K15" s="16">
        <f t="shared" si="1"/>
        <v>12.261854271713103</v>
      </c>
      <c r="L15" s="16">
        <f t="shared" si="1"/>
        <v>10.923230596024766</v>
      </c>
      <c r="M15" s="16">
        <f t="shared" si="1"/>
        <v>9.2608218302899736</v>
      </c>
      <c r="N15" s="16">
        <f t="shared" si="1"/>
        <v>7.6223905478629215</v>
      </c>
      <c r="O15" s="16">
        <f t="shared" si="1"/>
        <v>5.8414923262713172</v>
      </c>
      <c r="P15" s="16">
        <f t="shared" si="1"/>
        <v>4.3932754294349126</v>
      </c>
      <c r="Q15" s="16">
        <f t="shared" si="1"/>
        <v>3.3843855592704366</v>
      </c>
      <c r="R15" s="16">
        <f t="shared" si="1"/>
        <v>2.8322751237118364</v>
      </c>
      <c r="S15" s="16">
        <f t="shared" si="1"/>
        <v>2.4097796932764797</v>
      </c>
      <c r="T15" s="16">
        <f t="shared" si="1"/>
        <v>2.0620944182164895</v>
      </c>
      <c r="U15" s="16">
        <f t="shared" si="1"/>
        <v>1.7277627206466806</v>
      </c>
      <c r="V15" s="16">
        <f t="shared" si="1"/>
        <v>1.4237306190101142</v>
      </c>
      <c r="W15" s="17"/>
      <c r="X15" s="17"/>
      <c r="Y15" s="17"/>
      <c r="Z15" s="17"/>
      <c r="AA15" s="17"/>
      <c r="AB15" s="17"/>
      <c r="AC15" s="17"/>
      <c r="AD15" s="17"/>
      <c r="AE15" s="17"/>
      <c r="AF15" s="17"/>
      <c r="AG15" s="17"/>
      <c r="AH15" s="17"/>
      <c r="AI15" s="17"/>
    </row>
    <row r="16" spans="1:35" s="3" customFormat="1" ht="12" x14ac:dyDescent="0.3">
      <c r="A16" s="17"/>
      <c r="C16" s="3" t="s">
        <v>23</v>
      </c>
      <c r="D16" s="3" t="s">
        <v>0</v>
      </c>
      <c r="E16" s="17"/>
      <c r="F16" s="16">
        <f>IF(OR(F$9&lt;$D$5,F$9&gt;$D$6),0,F12)</f>
        <v>0</v>
      </c>
      <c r="G16" s="16">
        <f t="shared" si="1"/>
        <v>0</v>
      </c>
      <c r="H16" s="16">
        <f t="shared" si="1"/>
        <v>31.406978374329228</v>
      </c>
      <c r="I16" s="16">
        <f t="shared" si="1"/>
        <v>28.631051969385325</v>
      </c>
      <c r="J16" s="16">
        <f t="shared" si="1"/>
        <v>25.191047348967171</v>
      </c>
      <c r="K16" s="16">
        <f t="shared" si="1"/>
        <v>21.208912771103076</v>
      </c>
      <c r="L16" s="16">
        <f t="shared" si="1"/>
        <v>17.638061845942104</v>
      </c>
      <c r="M16" s="16">
        <f t="shared" si="1"/>
        <v>14.206407719561252</v>
      </c>
      <c r="N16" s="16">
        <f t="shared" si="1"/>
        <v>11.476377476811033</v>
      </c>
      <c r="O16" s="16">
        <f t="shared" si="1"/>
        <v>9.144290037951663</v>
      </c>
      <c r="P16" s="16">
        <f t="shared" si="1"/>
        <v>6.9382581731691397</v>
      </c>
      <c r="Q16" s="16">
        <f t="shared" si="1"/>
        <v>4.9215587400386038</v>
      </c>
      <c r="R16" s="16">
        <f t="shared" si="1"/>
        <v>3.685771407439892</v>
      </c>
      <c r="S16" s="16">
        <f t="shared" si="1"/>
        <v>2.6604009616310988</v>
      </c>
      <c r="T16" s="16">
        <f t="shared" si="1"/>
        <v>1.8721641438442387</v>
      </c>
      <c r="U16" s="16">
        <f t="shared" si="1"/>
        <v>1.2792660224744907</v>
      </c>
      <c r="V16" s="16">
        <f t="shared" si="1"/>
        <v>0.82025853941034732</v>
      </c>
      <c r="W16" s="17"/>
      <c r="X16" s="17"/>
      <c r="Y16" s="17"/>
      <c r="Z16" s="17"/>
      <c r="AA16" s="17"/>
      <c r="AB16" s="17"/>
      <c r="AC16" s="17"/>
      <c r="AD16" s="17"/>
      <c r="AE16" s="17"/>
      <c r="AF16" s="17"/>
      <c r="AG16" s="17"/>
      <c r="AH16" s="17"/>
      <c r="AI16" s="17"/>
    </row>
    <row r="17" spans="1:35" s="3" customFormat="1" ht="12" x14ac:dyDescent="0.3">
      <c r="A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5" s="3" customFormat="1" ht="12" x14ac:dyDescent="0.3">
      <c r="A18" s="17"/>
      <c r="C18" s="11" t="s">
        <v>317</v>
      </c>
      <c r="D18" s="12" t="s">
        <v>0</v>
      </c>
      <c r="E18" s="17"/>
      <c r="F18" s="15">
        <f t="shared" ref="F18:U20" si="2">IF(OR(F$9&lt;$D$5,F$9&gt;$D$6),0,F10)</f>
        <v>0</v>
      </c>
      <c r="G18" s="15">
        <f t="shared" si="2"/>
        <v>0</v>
      </c>
      <c r="H18" s="15">
        <f t="shared" si="2"/>
        <v>44.750381811008062</v>
      </c>
      <c r="I18" s="15">
        <f t="shared" si="2"/>
        <v>41.870631171038212</v>
      </c>
      <c r="J18" s="15">
        <f t="shared" si="2"/>
        <v>38.097761085824857</v>
      </c>
      <c r="K18" s="15">
        <f t="shared" si="2"/>
        <v>33.470767042816178</v>
      </c>
      <c r="L18" s="56">
        <f t="shared" ref="L18:O18" si="3">L20+L19</f>
        <v>28.56129244196687</v>
      </c>
      <c r="M18" s="56">
        <f t="shared" si="3"/>
        <v>23.467229549851226</v>
      </c>
      <c r="N18" s="56">
        <f t="shared" si="3"/>
        <v>7.6223905478629215</v>
      </c>
      <c r="O18" s="56">
        <f t="shared" si="3"/>
        <v>5.8414923262713172</v>
      </c>
      <c r="P18" s="56">
        <f>P20+P19</f>
        <v>4.3932754294349126</v>
      </c>
      <c r="Q18" s="56">
        <f t="shared" ref="Q18:V18" si="4">Q20+Q19</f>
        <v>3.3843855592704366</v>
      </c>
      <c r="R18" s="56">
        <f t="shared" si="4"/>
        <v>2.8322751237118364</v>
      </c>
      <c r="S18" s="56">
        <f t="shared" si="4"/>
        <v>2.4097796932764797</v>
      </c>
      <c r="T18" s="56">
        <f t="shared" si="4"/>
        <v>2.0620944182164895</v>
      </c>
      <c r="U18" s="56">
        <f t="shared" si="4"/>
        <v>1.7277627206466806</v>
      </c>
      <c r="V18" s="56">
        <f t="shared" si="4"/>
        <v>1.4237306190101142</v>
      </c>
      <c r="W18" s="17"/>
      <c r="X18" s="17"/>
      <c r="Y18" s="17"/>
      <c r="Z18" s="17"/>
      <c r="AA18" s="17"/>
      <c r="AB18" s="17"/>
      <c r="AC18" s="17"/>
      <c r="AD18" s="17"/>
      <c r="AE18" s="17"/>
      <c r="AF18" s="17"/>
      <c r="AG18" s="17"/>
      <c r="AH18" s="17"/>
      <c r="AI18" s="17"/>
    </row>
    <row r="19" spans="1:35" s="3" customFormat="1" ht="12" x14ac:dyDescent="0.3">
      <c r="A19" s="17"/>
      <c r="C19" s="3" t="s">
        <v>22</v>
      </c>
      <c r="D19" s="3" t="s">
        <v>0</v>
      </c>
      <c r="E19" s="17"/>
      <c r="F19" s="16">
        <f t="shared" si="2"/>
        <v>0</v>
      </c>
      <c r="G19" s="16">
        <f t="shared" si="2"/>
        <v>0</v>
      </c>
      <c r="H19" s="16">
        <f t="shared" si="2"/>
        <v>13.343403436678834</v>
      </c>
      <c r="I19" s="16">
        <f t="shared" si="2"/>
        <v>13.239579201652887</v>
      </c>
      <c r="J19" s="16">
        <f t="shared" si="2"/>
        <v>12.906713736857688</v>
      </c>
      <c r="K19" s="16">
        <f t="shared" si="2"/>
        <v>12.261854271713103</v>
      </c>
      <c r="L19" s="16">
        <f>IF(OR(L$9&lt;$D$5,L$9&gt;$D$6),0,L11)</f>
        <v>10.923230596024766</v>
      </c>
      <c r="M19" s="16">
        <f t="shared" si="2"/>
        <v>9.2608218302899736</v>
      </c>
      <c r="N19" s="16">
        <f t="shared" si="2"/>
        <v>7.6223905478629215</v>
      </c>
      <c r="O19" s="16">
        <f t="shared" si="2"/>
        <v>5.8414923262713172</v>
      </c>
      <c r="P19" s="16">
        <f t="shared" si="2"/>
        <v>4.3932754294349126</v>
      </c>
      <c r="Q19" s="16">
        <f t="shared" si="2"/>
        <v>3.3843855592704366</v>
      </c>
      <c r="R19" s="16">
        <f t="shared" si="2"/>
        <v>2.8322751237118364</v>
      </c>
      <c r="S19" s="16">
        <f t="shared" si="2"/>
        <v>2.4097796932764797</v>
      </c>
      <c r="T19" s="16">
        <f t="shared" si="2"/>
        <v>2.0620944182164895</v>
      </c>
      <c r="U19" s="16">
        <f t="shared" si="2"/>
        <v>1.7277627206466806</v>
      </c>
      <c r="V19" s="16">
        <f t="shared" ref="V19" si="5">IF(OR(V$9&lt;$D$5,V$9&gt;$D$6),0,V11)</f>
        <v>1.4237306190101142</v>
      </c>
      <c r="W19" s="17"/>
      <c r="X19" s="17"/>
      <c r="Y19" s="17"/>
      <c r="Z19" s="17"/>
      <c r="AA19" s="17"/>
      <c r="AB19" s="17"/>
      <c r="AC19" s="17"/>
      <c r="AD19" s="17"/>
      <c r="AE19" s="17"/>
      <c r="AF19" s="17"/>
      <c r="AG19" s="17"/>
      <c r="AH19" s="17"/>
      <c r="AI19" s="17"/>
    </row>
    <row r="20" spans="1:35" s="3" customFormat="1" ht="12" x14ac:dyDescent="0.3">
      <c r="A20" s="17"/>
      <c r="C20" s="3" t="s">
        <v>23</v>
      </c>
      <c r="D20" s="3" t="s">
        <v>0</v>
      </c>
      <c r="E20" s="17"/>
      <c r="F20" s="16">
        <f t="shared" si="2"/>
        <v>0</v>
      </c>
      <c r="G20" s="16">
        <f t="shared" si="2"/>
        <v>0</v>
      </c>
      <c r="H20" s="16">
        <f t="shared" si="2"/>
        <v>31.406978374329228</v>
      </c>
      <c r="I20" s="16">
        <f t="shared" si="2"/>
        <v>28.631051969385325</v>
      </c>
      <c r="J20" s="16">
        <f t="shared" si="2"/>
        <v>25.191047348967171</v>
      </c>
      <c r="K20" s="16">
        <f t="shared" si="2"/>
        <v>21.208912771103076</v>
      </c>
      <c r="L20" s="55">
        <f>IF(OR(L$9&lt;$D$5,L$9&gt;$D$6),0,IF(L$9-$D$5&gt;6-1,0,L12))</f>
        <v>17.638061845942104</v>
      </c>
      <c r="M20" s="55">
        <f t="shared" ref="M20:O20" si="6">IF(OR(M$9&lt;$D$5,M$9&gt;$D$6),0,IF(M$9-$D$5&gt;6-1,0,M12))</f>
        <v>14.206407719561252</v>
      </c>
      <c r="N20" s="55">
        <f>IF(OR(N$9&lt;$D$5,N$9&gt;$D$6),0,IF(N$9-$D$5&gt;6-1,0,N12))</f>
        <v>0</v>
      </c>
      <c r="O20" s="55">
        <f t="shared" si="6"/>
        <v>0</v>
      </c>
      <c r="P20" s="55">
        <f>IF(OR(P$9&lt;$D$5,P$9&gt;$D$6),0,IF(P$9-$D$5&gt;6-1,0,P12))</f>
        <v>0</v>
      </c>
      <c r="Q20" s="55">
        <f t="shared" ref="Q20:V20" si="7">IF(OR(Q$9&lt;$D$5,Q$9&gt;$D$6),0,IF(Q$9-$D$5&gt;6-1,0,Q12))</f>
        <v>0</v>
      </c>
      <c r="R20" s="55">
        <f t="shared" si="7"/>
        <v>0</v>
      </c>
      <c r="S20" s="55">
        <f t="shared" si="7"/>
        <v>0</v>
      </c>
      <c r="T20" s="55">
        <f t="shared" si="7"/>
        <v>0</v>
      </c>
      <c r="U20" s="55">
        <f t="shared" si="7"/>
        <v>0</v>
      </c>
      <c r="V20" s="55">
        <f t="shared" si="7"/>
        <v>0</v>
      </c>
      <c r="W20" s="17"/>
      <c r="X20" s="17"/>
      <c r="Y20" s="17"/>
      <c r="Z20" s="17"/>
      <c r="AA20" s="17"/>
      <c r="AB20" s="17"/>
      <c r="AC20" s="17"/>
      <c r="AD20" s="17"/>
      <c r="AE20" s="17"/>
      <c r="AF20" s="17"/>
      <c r="AG20" s="17"/>
      <c r="AH20" s="17"/>
      <c r="AI20" s="17"/>
    </row>
    <row r="21" spans="1:35" s="3" customFormat="1" ht="12" x14ac:dyDescent="0.3">
      <c r="A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5" s="3" customFormat="1" ht="12" x14ac:dyDescent="0.3">
      <c r="C22" s="11" t="s">
        <v>402</v>
      </c>
      <c r="D22" s="12"/>
      <c r="E22" s="17"/>
      <c r="F22" s="17"/>
      <c r="G22" s="17"/>
      <c r="H22" s="17"/>
      <c r="I22" s="17"/>
      <c r="J22" s="17"/>
    </row>
    <row r="23" spans="1:35" s="3" customFormat="1" ht="12" x14ac:dyDescent="0.3">
      <c r="C23" s="3" t="s">
        <v>1</v>
      </c>
      <c r="D23" s="35">
        <v>0.38</v>
      </c>
      <c r="E23" s="18"/>
      <c r="F23" s="18">
        <f>F$18*$D23</f>
        <v>0</v>
      </c>
      <c r="G23" s="18">
        <f t="shared" ref="G23:V26" si="8">G$18*$D23</f>
        <v>0</v>
      </c>
      <c r="H23" s="18">
        <f t="shared" si="8"/>
        <v>17.005145088183063</v>
      </c>
      <c r="I23" s="18">
        <f t="shared" si="8"/>
        <v>15.910839844994522</v>
      </c>
      <c r="J23" s="18">
        <f t="shared" si="8"/>
        <v>14.477149212613446</v>
      </c>
      <c r="K23" s="18">
        <f t="shared" si="8"/>
        <v>12.718891476270148</v>
      </c>
      <c r="L23" s="18">
        <f t="shared" si="8"/>
        <v>10.853291127947411</v>
      </c>
      <c r="M23" s="18">
        <f t="shared" si="8"/>
        <v>8.9175472289434659</v>
      </c>
      <c r="N23" s="18">
        <f t="shared" si="8"/>
        <v>2.89650840818791</v>
      </c>
      <c r="O23" s="18">
        <f t="shared" si="8"/>
        <v>2.2197670839831005</v>
      </c>
      <c r="P23" s="18">
        <f t="shared" si="8"/>
        <v>1.6694446631852669</v>
      </c>
      <c r="Q23" s="18">
        <f t="shared" si="8"/>
        <v>1.2860665125227659</v>
      </c>
      <c r="R23" s="18">
        <f t="shared" si="8"/>
        <v>1.0762645470104979</v>
      </c>
      <c r="S23" s="18">
        <f t="shared" si="8"/>
        <v>0.91571628344506228</v>
      </c>
      <c r="T23" s="18">
        <f t="shared" si="8"/>
        <v>0.78359587892226601</v>
      </c>
      <c r="U23" s="18">
        <f t="shared" si="8"/>
        <v>0.65654983384573862</v>
      </c>
      <c r="V23" s="18">
        <f t="shared" si="8"/>
        <v>0.54101763522384339</v>
      </c>
    </row>
    <row r="24" spans="1:35" s="3" customFormat="1" ht="12" x14ac:dyDescent="0.3">
      <c r="C24" s="3" t="s">
        <v>2</v>
      </c>
      <c r="D24" s="35">
        <v>0.43</v>
      </c>
      <c r="E24" s="18"/>
      <c r="F24" s="18">
        <f>F$18*$D24</f>
        <v>0</v>
      </c>
      <c r="G24" s="18">
        <f t="shared" si="8"/>
        <v>0</v>
      </c>
      <c r="H24" s="18">
        <f t="shared" si="8"/>
        <v>19.242664178733467</v>
      </c>
      <c r="I24" s="18">
        <f t="shared" si="8"/>
        <v>18.004371403546433</v>
      </c>
      <c r="J24" s="18">
        <f t="shared" si="8"/>
        <v>16.382037266904689</v>
      </c>
      <c r="K24" s="18">
        <f t="shared" si="8"/>
        <v>14.392429828410956</v>
      </c>
      <c r="L24" s="18">
        <f t="shared" si="8"/>
        <v>12.281355750045753</v>
      </c>
      <c r="M24" s="18">
        <f t="shared" si="8"/>
        <v>10.090908706436027</v>
      </c>
      <c r="N24" s="18">
        <f t="shared" si="8"/>
        <v>3.277627935581056</v>
      </c>
      <c r="O24" s="18">
        <f t="shared" si="8"/>
        <v>2.5118417002966664</v>
      </c>
      <c r="P24" s="18">
        <f t="shared" si="8"/>
        <v>1.8891084346570124</v>
      </c>
      <c r="Q24" s="18">
        <f t="shared" si="8"/>
        <v>1.4552857904862877</v>
      </c>
      <c r="R24" s="18">
        <f t="shared" si="8"/>
        <v>1.2178783031960896</v>
      </c>
      <c r="S24" s="18">
        <f t="shared" si="8"/>
        <v>1.0362052681088862</v>
      </c>
      <c r="T24" s="18">
        <f t="shared" si="8"/>
        <v>0.88670059983309046</v>
      </c>
      <c r="U24" s="18">
        <f t="shared" si="8"/>
        <v>0.74293796987807259</v>
      </c>
      <c r="V24" s="18">
        <f t="shared" si="8"/>
        <v>0.61220416617434914</v>
      </c>
    </row>
    <row r="25" spans="1:35" s="3" customFormat="1" ht="12" x14ac:dyDescent="0.3">
      <c r="C25" s="3" t="s">
        <v>3</v>
      </c>
      <c r="D25" s="35">
        <v>0.13</v>
      </c>
      <c r="E25" s="18"/>
      <c r="F25" s="18">
        <f>F$18*$D25</f>
        <v>0</v>
      </c>
      <c r="G25" s="18">
        <f t="shared" si="8"/>
        <v>0</v>
      </c>
      <c r="H25" s="18">
        <f t="shared" si="8"/>
        <v>5.8175496354310479</v>
      </c>
      <c r="I25" s="18">
        <f t="shared" si="8"/>
        <v>5.4431820522349676</v>
      </c>
      <c r="J25" s="18">
        <f t="shared" si="8"/>
        <v>4.9527089411572316</v>
      </c>
      <c r="K25" s="18">
        <f t="shared" si="8"/>
        <v>4.3511997155661035</v>
      </c>
      <c r="L25" s="18">
        <f t="shared" si="8"/>
        <v>3.7129680174556934</v>
      </c>
      <c r="M25" s="18">
        <f t="shared" si="8"/>
        <v>3.0507398414806595</v>
      </c>
      <c r="N25" s="18">
        <f t="shared" si="8"/>
        <v>0.99091077122217985</v>
      </c>
      <c r="O25" s="18">
        <f t="shared" si="8"/>
        <v>0.75939400241527122</v>
      </c>
      <c r="P25" s="18">
        <f t="shared" si="8"/>
        <v>0.5711258058265386</v>
      </c>
      <c r="Q25" s="18">
        <f t="shared" si="8"/>
        <v>0.43997012270515679</v>
      </c>
      <c r="R25" s="18">
        <f t="shared" si="8"/>
        <v>0.36819576608253873</v>
      </c>
      <c r="S25" s="18">
        <f t="shared" si="8"/>
        <v>0.31327136012594237</v>
      </c>
      <c r="T25" s="18">
        <f t="shared" si="8"/>
        <v>0.26807227436814363</v>
      </c>
      <c r="U25" s="18">
        <f t="shared" si="8"/>
        <v>0.22460915368406847</v>
      </c>
      <c r="V25" s="18">
        <f t="shared" si="8"/>
        <v>0.18508498047131486</v>
      </c>
    </row>
    <row r="26" spans="1:35" s="3" customFormat="1" ht="12" x14ac:dyDescent="0.3">
      <c r="C26" s="3" t="s">
        <v>4</v>
      </c>
      <c r="D26" s="35">
        <v>0.06</v>
      </c>
      <c r="E26" s="18"/>
      <c r="F26" s="18">
        <f>F$18*$D26</f>
        <v>0</v>
      </c>
      <c r="G26" s="18">
        <f t="shared" si="8"/>
        <v>0</v>
      </c>
      <c r="H26" s="18">
        <f t="shared" si="8"/>
        <v>2.6850229086604838</v>
      </c>
      <c r="I26" s="18">
        <f t="shared" si="8"/>
        <v>2.5122378702622927</v>
      </c>
      <c r="J26" s="18">
        <f t="shared" si="8"/>
        <v>2.2858656651494913</v>
      </c>
      <c r="K26" s="18">
        <f t="shared" si="8"/>
        <v>2.0082460225689704</v>
      </c>
      <c r="L26" s="18">
        <f t="shared" si="8"/>
        <v>1.7136775465180121</v>
      </c>
      <c r="M26" s="18">
        <f t="shared" si="8"/>
        <v>1.4080337729910735</v>
      </c>
      <c r="N26" s="18">
        <f t="shared" si="8"/>
        <v>0.45734343287177526</v>
      </c>
      <c r="O26" s="18">
        <f t="shared" si="8"/>
        <v>0.35048953957627904</v>
      </c>
      <c r="P26" s="18">
        <f t="shared" si="8"/>
        <v>0.26359652576609477</v>
      </c>
      <c r="Q26" s="18">
        <f t="shared" si="8"/>
        <v>0.20306313355622618</v>
      </c>
      <c r="R26" s="18">
        <f t="shared" si="8"/>
        <v>0.16993650742271019</v>
      </c>
      <c r="S26" s="18">
        <f t="shared" si="8"/>
        <v>0.14458678159658878</v>
      </c>
      <c r="T26" s="18">
        <f t="shared" si="8"/>
        <v>0.12372566509298936</v>
      </c>
      <c r="U26" s="18">
        <f t="shared" si="8"/>
        <v>0.10366576323880083</v>
      </c>
      <c r="V26" s="18">
        <f t="shared" si="8"/>
        <v>8.5423837140606848E-2</v>
      </c>
    </row>
    <row r="27" spans="1:35" s="3" customFormat="1" ht="12" x14ac:dyDescent="0.3">
      <c r="E27" s="19"/>
      <c r="F27" s="19">
        <f t="shared" ref="F27:V27" si="9">SUM(F23:F26)-F18</f>
        <v>0</v>
      </c>
      <c r="G27" s="19">
        <f t="shared" si="9"/>
        <v>0</v>
      </c>
      <c r="H27" s="19">
        <f t="shared" si="9"/>
        <v>0</v>
      </c>
      <c r="I27" s="19">
        <f t="shared" si="9"/>
        <v>0</v>
      </c>
      <c r="J27" s="19">
        <f t="shared" si="9"/>
        <v>0</v>
      </c>
      <c r="K27" s="19">
        <f t="shared" si="9"/>
        <v>0</v>
      </c>
      <c r="L27" s="19">
        <f t="shared" si="9"/>
        <v>0</v>
      </c>
      <c r="M27" s="19">
        <f t="shared" si="9"/>
        <v>0</v>
      </c>
      <c r="N27" s="19">
        <f t="shared" si="9"/>
        <v>0</v>
      </c>
      <c r="O27" s="19">
        <f t="shared" si="9"/>
        <v>0</v>
      </c>
      <c r="P27" s="19">
        <f t="shared" si="9"/>
        <v>0</v>
      </c>
      <c r="Q27" s="19">
        <f t="shared" si="9"/>
        <v>0</v>
      </c>
      <c r="R27" s="19">
        <f t="shared" si="9"/>
        <v>0</v>
      </c>
      <c r="S27" s="19">
        <f t="shared" si="9"/>
        <v>0</v>
      </c>
      <c r="T27" s="19">
        <f t="shared" si="9"/>
        <v>0</v>
      </c>
      <c r="U27" s="19">
        <f t="shared" si="9"/>
        <v>0</v>
      </c>
      <c r="V27" s="19">
        <f t="shared" si="9"/>
        <v>0</v>
      </c>
    </row>
    <row r="28" spans="1:35" s="3" customFormat="1" ht="12" x14ac:dyDescent="0.3">
      <c r="C28" s="11" t="s">
        <v>412</v>
      </c>
      <c r="D28" s="12"/>
      <c r="E28" s="17"/>
      <c r="F28" s="17"/>
      <c r="G28" s="17"/>
      <c r="H28" s="17"/>
      <c r="I28" s="17"/>
      <c r="J28" s="17"/>
      <c r="K28" s="17"/>
      <c r="L28" s="17"/>
      <c r="M28" s="17"/>
      <c r="N28" s="17"/>
      <c r="O28" s="17"/>
    </row>
    <row r="29" spans="1:35" s="3" customFormat="1" ht="12" x14ac:dyDescent="0.3">
      <c r="C29" s="3" t="s">
        <v>5</v>
      </c>
      <c r="E29" s="17"/>
      <c r="F29" s="17"/>
      <c r="G29" s="17"/>
      <c r="H29" s="17"/>
      <c r="I29" s="17"/>
      <c r="J29" s="17"/>
      <c r="K29" s="17"/>
      <c r="L29" s="17"/>
      <c r="M29" s="17"/>
      <c r="N29" s="17"/>
      <c r="O29" s="17"/>
    </row>
    <row r="30" spans="1:35" s="3" customFormat="1" ht="12" x14ac:dyDescent="0.3">
      <c r="C30" s="3" t="s">
        <v>6</v>
      </c>
      <c r="D30" s="35">
        <v>0.5</v>
      </c>
      <c r="E30" s="18"/>
      <c r="F30" s="18">
        <f>F23*$D30</f>
        <v>0</v>
      </c>
      <c r="G30" s="18">
        <f t="shared" ref="G30:V33" si="10">G23*$D30</f>
        <v>0</v>
      </c>
      <c r="H30" s="18">
        <f t="shared" si="10"/>
        <v>8.5025725440915316</v>
      </c>
      <c r="I30" s="18">
        <f t="shared" si="10"/>
        <v>7.9554199224972608</v>
      </c>
      <c r="J30" s="18">
        <f t="shared" si="10"/>
        <v>7.2385746063067229</v>
      </c>
      <c r="K30" s="18">
        <f t="shared" si="10"/>
        <v>6.359445738135074</v>
      </c>
      <c r="L30" s="18">
        <f t="shared" si="10"/>
        <v>5.4266455639737057</v>
      </c>
      <c r="M30" s="18">
        <f t="shared" si="10"/>
        <v>4.4587736144717329</v>
      </c>
      <c r="N30" s="18">
        <f t="shared" si="10"/>
        <v>1.448254204093955</v>
      </c>
      <c r="O30" s="18">
        <f t="shared" si="10"/>
        <v>1.1098835419915503</v>
      </c>
      <c r="P30" s="18">
        <f t="shared" si="10"/>
        <v>0.83472233159263343</v>
      </c>
      <c r="Q30" s="18">
        <f t="shared" si="10"/>
        <v>0.64303325626138297</v>
      </c>
      <c r="R30" s="18">
        <f t="shared" si="10"/>
        <v>0.53813227350524895</v>
      </c>
      <c r="S30" s="18">
        <f t="shared" si="10"/>
        <v>0.45785814172253114</v>
      </c>
      <c r="T30" s="18">
        <f t="shared" si="10"/>
        <v>0.391797939461133</v>
      </c>
      <c r="U30" s="18">
        <f t="shared" si="10"/>
        <v>0.32827491692286931</v>
      </c>
      <c r="V30" s="18">
        <f t="shared" si="10"/>
        <v>0.27050881761192169</v>
      </c>
      <c r="W30" s="5"/>
      <c r="X30" s="5"/>
      <c r="Y30" s="5"/>
    </row>
    <row r="31" spans="1:35" s="3" customFormat="1" ht="12" x14ac:dyDescent="0.3">
      <c r="C31" s="3" t="s">
        <v>7</v>
      </c>
      <c r="D31" s="35">
        <v>0.5</v>
      </c>
      <c r="E31" s="18"/>
      <c r="F31" s="18">
        <f>F24*$D31</f>
        <v>0</v>
      </c>
      <c r="G31" s="18">
        <f t="shared" si="10"/>
        <v>0</v>
      </c>
      <c r="H31" s="18">
        <f t="shared" si="10"/>
        <v>9.6213320893667333</v>
      </c>
      <c r="I31" s="18">
        <f t="shared" si="10"/>
        <v>9.0021857017732163</v>
      </c>
      <c r="J31" s="18">
        <f t="shared" si="10"/>
        <v>8.1910186334523445</v>
      </c>
      <c r="K31" s="18">
        <f t="shared" si="10"/>
        <v>7.1962149142054779</v>
      </c>
      <c r="L31" s="18">
        <f t="shared" si="10"/>
        <v>6.1406778750228765</v>
      </c>
      <c r="M31" s="18">
        <f t="shared" si="10"/>
        <v>5.0454543532180134</v>
      </c>
      <c r="N31" s="18">
        <f t="shared" si="10"/>
        <v>1.638813967790528</v>
      </c>
      <c r="O31" s="18">
        <f t="shared" si="10"/>
        <v>1.2559208501483332</v>
      </c>
      <c r="P31" s="18">
        <f t="shared" si="10"/>
        <v>0.9445542173285062</v>
      </c>
      <c r="Q31" s="18">
        <f t="shared" si="10"/>
        <v>0.72764289524314385</v>
      </c>
      <c r="R31" s="18">
        <f t="shared" si="10"/>
        <v>0.60893915159804479</v>
      </c>
      <c r="S31" s="18">
        <f t="shared" si="10"/>
        <v>0.51810263405444312</v>
      </c>
      <c r="T31" s="18">
        <f t="shared" si="10"/>
        <v>0.44335029991654523</v>
      </c>
      <c r="U31" s="18">
        <f t="shared" si="10"/>
        <v>0.3714689849390363</v>
      </c>
      <c r="V31" s="18">
        <f t="shared" si="10"/>
        <v>0.30610208308717457</v>
      </c>
      <c r="W31" s="5"/>
      <c r="X31" s="5"/>
      <c r="Y31" s="5"/>
    </row>
    <row r="32" spans="1:35" s="3" customFormat="1" ht="12" x14ac:dyDescent="0.3">
      <c r="C32" s="3" t="s">
        <v>8</v>
      </c>
      <c r="D32" s="35">
        <v>0.5</v>
      </c>
      <c r="E32" s="18"/>
      <c r="F32" s="18">
        <f>F25*$D32</f>
        <v>0</v>
      </c>
      <c r="G32" s="18">
        <f t="shared" si="10"/>
        <v>0</v>
      </c>
      <c r="H32" s="18">
        <f t="shared" si="10"/>
        <v>2.9087748177155239</v>
      </c>
      <c r="I32" s="18">
        <f t="shared" si="10"/>
        <v>2.7215910261174838</v>
      </c>
      <c r="J32" s="18">
        <f t="shared" si="10"/>
        <v>2.4763544705786158</v>
      </c>
      <c r="K32" s="18">
        <f t="shared" si="10"/>
        <v>2.1755998577830518</v>
      </c>
      <c r="L32" s="18">
        <f t="shared" si="10"/>
        <v>1.8564840087278467</v>
      </c>
      <c r="M32" s="18">
        <f t="shared" si="10"/>
        <v>1.5253699207403297</v>
      </c>
      <c r="N32" s="18">
        <f t="shared" si="10"/>
        <v>0.49545538561108993</v>
      </c>
      <c r="O32" s="18">
        <f t="shared" si="10"/>
        <v>0.37969700120763561</v>
      </c>
      <c r="P32" s="18">
        <f t="shared" si="10"/>
        <v>0.2855629029132693</v>
      </c>
      <c r="Q32" s="18">
        <f t="shared" si="10"/>
        <v>0.21998506135257839</v>
      </c>
      <c r="R32" s="18">
        <f t="shared" si="10"/>
        <v>0.18409788304126937</v>
      </c>
      <c r="S32" s="18">
        <f t="shared" si="10"/>
        <v>0.15663568006297118</v>
      </c>
      <c r="T32" s="18">
        <f t="shared" si="10"/>
        <v>0.13403613718407181</v>
      </c>
      <c r="U32" s="18">
        <f t="shared" si="10"/>
        <v>0.11230457684203424</v>
      </c>
      <c r="V32" s="18">
        <f t="shared" si="10"/>
        <v>9.2542490235657429E-2</v>
      </c>
      <c r="W32" s="5"/>
      <c r="X32" s="5"/>
      <c r="Y32" s="5"/>
    </row>
    <row r="33" spans="1:35" s="3" customFormat="1" ht="12" x14ac:dyDescent="0.3">
      <c r="C33" s="3" t="s">
        <v>9</v>
      </c>
      <c r="D33" s="35">
        <v>0.5</v>
      </c>
      <c r="E33" s="18"/>
      <c r="F33" s="18">
        <f>F26*$D33</f>
        <v>0</v>
      </c>
      <c r="G33" s="18">
        <f t="shared" si="10"/>
        <v>0</v>
      </c>
      <c r="H33" s="18">
        <f t="shared" si="10"/>
        <v>1.3425114543302419</v>
      </c>
      <c r="I33" s="18">
        <f t="shared" si="10"/>
        <v>1.2561189351311464</v>
      </c>
      <c r="J33" s="18">
        <f t="shared" si="10"/>
        <v>1.1429328325747456</v>
      </c>
      <c r="K33" s="18">
        <f t="shared" si="10"/>
        <v>1.0041230112844852</v>
      </c>
      <c r="L33" s="18">
        <f t="shared" si="10"/>
        <v>0.85683877325900604</v>
      </c>
      <c r="M33" s="18">
        <f t="shared" si="10"/>
        <v>0.70401688649553673</v>
      </c>
      <c r="N33" s="18">
        <f t="shared" si="10"/>
        <v>0.22867171643588763</v>
      </c>
      <c r="O33" s="18">
        <f t="shared" si="10"/>
        <v>0.17524476978813952</v>
      </c>
      <c r="P33" s="18">
        <f t="shared" si="10"/>
        <v>0.13179826288304738</v>
      </c>
      <c r="Q33" s="18">
        <f t="shared" si="10"/>
        <v>0.10153156677811309</v>
      </c>
      <c r="R33" s="18">
        <f t="shared" si="10"/>
        <v>8.4968253711355093E-2</v>
      </c>
      <c r="S33" s="18">
        <f t="shared" si="10"/>
        <v>7.2293390798294388E-2</v>
      </c>
      <c r="T33" s="18">
        <f t="shared" si="10"/>
        <v>6.1862832546494682E-2</v>
      </c>
      <c r="U33" s="18">
        <f t="shared" si="10"/>
        <v>5.1832881619400417E-2</v>
      </c>
      <c r="V33" s="18">
        <f t="shared" si="10"/>
        <v>4.2711918570303424E-2</v>
      </c>
      <c r="W33" s="5"/>
      <c r="X33" s="5"/>
      <c r="Y33" s="5"/>
    </row>
    <row r="34" spans="1:35" s="3" customFormat="1" ht="12" x14ac:dyDescent="0.3">
      <c r="C34" s="3" t="s">
        <v>10</v>
      </c>
      <c r="D34" s="122"/>
      <c r="E34" s="19"/>
      <c r="F34" s="19"/>
      <c r="G34" s="19"/>
      <c r="H34" s="19"/>
      <c r="I34" s="19"/>
      <c r="J34" s="19"/>
      <c r="K34" s="19"/>
      <c r="L34" s="19"/>
      <c r="M34" s="19"/>
      <c r="N34" s="19"/>
      <c r="O34" s="19"/>
      <c r="P34" s="19"/>
      <c r="Q34" s="19"/>
      <c r="R34" s="19"/>
      <c r="S34" s="19"/>
      <c r="T34" s="19"/>
      <c r="U34" s="19"/>
      <c r="V34" s="19"/>
    </row>
    <row r="35" spans="1:35" s="3" customFormat="1" ht="12" x14ac:dyDescent="0.3">
      <c r="C35" s="3" t="s">
        <v>6</v>
      </c>
      <c r="D35" s="35">
        <v>0.1</v>
      </c>
      <c r="E35" s="20"/>
      <c r="F35" s="20">
        <f>F23*$D35</f>
        <v>0</v>
      </c>
      <c r="G35" s="20">
        <f t="shared" ref="G35:V38" si="11">G23*$D35</f>
        <v>0</v>
      </c>
      <c r="H35" s="20">
        <f t="shared" si="11"/>
        <v>1.7005145088183065</v>
      </c>
      <c r="I35" s="20">
        <f t="shared" si="11"/>
        <v>1.5910839844994522</v>
      </c>
      <c r="J35" s="20">
        <f t="shared" si="11"/>
        <v>1.4477149212613447</v>
      </c>
      <c r="K35" s="20">
        <f t="shared" si="11"/>
        <v>1.2718891476270149</v>
      </c>
      <c r="L35" s="20">
        <f t="shared" si="11"/>
        <v>1.0853291127947411</v>
      </c>
      <c r="M35" s="20">
        <f t="shared" si="11"/>
        <v>0.89175472289434665</v>
      </c>
      <c r="N35" s="20">
        <f t="shared" si="11"/>
        <v>0.289650840818791</v>
      </c>
      <c r="O35" s="20">
        <f t="shared" si="11"/>
        <v>0.22197670839831007</v>
      </c>
      <c r="P35" s="20">
        <f t="shared" si="11"/>
        <v>0.16694446631852669</v>
      </c>
      <c r="Q35" s="20">
        <f t="shared" si="11"/>
        <v>0.1286066512522766</v>
      </c>
      <c r="R35" s="20">
        <f t="shared" si="11"/>
        <v>0.1076264547010498</v>
      </c>
      <c r="S35" s="20">
        <f t="shared" si="11"/>
        <v>9.1571628344506231E-2</v>
      </c>
      <c r="T35" s="20">
        <f t="shared" si="11"/>
        <v>7.8359587892226606E-2</v>
      </c>
      <c r="U35" s="20">
        <f t="shared" si="11"/>
        <v>6.5654983384573859E-2</v>
      </c>
      <c r="V35" s="20">
        <f t="shared" si="11"/>
        <v>5.4101763522384341E-2</v>
      </c>
      <c r="W35" s="5"/>
      <c r="X35" s="5"/>
      <c r="Y35" s="5"/>
    </row>
    <row r="36" spans="1:35" s="3" customFormat="1" ht="12" x14ac:dyDescent="0.3">
      <c r="C36" s="3" t="s">
        <v>7</v>
      </c>
      <c r="D36" s="35">
        <v>0.1</v>
      </c>
      <c r="E36" s="20"/>
      <c r="F36" s="20">
        <f>F24*$D36</f>
        <v>0</v>
      </c>
      <c r="G36" s="20">
        <f t="shared" si="11"/>
        <v>0</v>
      </c>
      <c r="H36" s="20">
        <f t="shared" si="11"/>
        <v>1.9242664178733468</v>
      </c>
      <c r="I36" s="20">
        <f t="shared" si="11"/>
        <v>1.8004371403546433</v>
      </c>
      <c r="J36" s="20">
        <f t="shared" si="11"/>
        <v>1.638203726690469</v>
      </c>
      <c r="K36" s="20">
        <f t="shared" si="11"/>
        <v>1.4392429828410958</v>
      </c>
      <c r="L36" s="20">
        <f t="shared" si="11"/>
        <v>1.2281355750045755</v>
      </c>
      <c r="M36" s="20">
        <f t="shared" si="11"/>
        <v>1.0090908706436028</v>
      </c>
      <c r="N36" s="20">
        <f t="shared" si="11"/>
        <v>0.32776279355810561</v>
      </c>
      <c r="O36" s="20">
        <f t="shared" si="11"/>
        <v>0.25118417002966664</v>
      </c>
      <c r="P36" s="20">
        <f t="shared" si="11"/>
        <v>0.18891084346570125</v>
      </c>
      <c r="Q36" s="20">
        <f t="shared" si="11"/>
        <v>0.14552857904862879</v>
      </c>
      <c r="R36" s="20">
        <f t="shared" si="11"/>
        <v>0.12178783031960896</v>
      </c>
      <c r="S36" s="20">
        <f t="shared" si="11"/>
        <v>0.10362052681088862</v>
      </c>
      <c r="T36" s="20">
        <f t="shared" si="11"/>
        <v>8.8670059983309055E-2</v>
      </c>
      <c r="U36" s="20">
        <f t="shared" si="11"/>
        <v>7.4293796987807262E-2</v>
      </c>
      <c r="V36" s="20">
        <f t="shared" si="11"/>
        <v>6.1220416617434915E-2</v>
      </c>
      <c r="W36" s="5"/>
      <c r="X36" s="5"/>
      <c r="Y36" s="5"/>
    </row>
    <row r="37" spans="1:35" s="3" customFormat="1" ht="12" x14ac:dyDescent="0.3">
      <c r="C37" s="3" t="s">
        <v>8</v>
      </c>
      <c r="D37" s="35">
        <v>0.1</v>
      </c>
      <c r="E37" s="20"/>
      <c r="F37" s="20">
        <f>F25*$D37</f>
        <v>0</v>
      </c>
      <c r="G37" s="20">
        <f t="shared" si="11"/>
        <v>0</v>
      </c>
      <c r="H37" s="20">
        <f t="shared" si="11"/>
        <v>0.58175496354310485</v>
      </c>
      <c r="I37" s="20">
        <f t="shared" si="11"/>
        <v>0.54431820522349683</v>
      </c>
      <c r="J37" s="20">
        <f t="shared" si="11"/>
        <v>0.49527089411572317</v>
      </c>
      <c r="K37" s="20">
        <f t="shared" si="11"/>
        <v>0.43511997155661036</v>
      </c>
      <c r="L37" s="20">
        <f t="shared" si="11"/>
        <v>0.37129680174556934</v>
      </c>
      <c r="M37" s="20">
        <f t="shared" si="11"/>
        <v>0.30507398414806597</v>
      </c>
      <c r="N37" s="20">
        <f t="shared" si="11"/>
        <v>9.9091077122217985E-2</v>
      </c>
      <c r="O37" s="20">
        <f t="shared" si="11"/>
        <v>7.5939400241527122E-2</v>
      </c>
      <c r="P37" s="20">
        <f t="shared" si="11"/>
        <v>5.7112580582653866E-2</v>
      </c>
      <c r="Q37" s="20">
        <f t="shared" si="11"/>
        <v>4.3997012270515681E-2</v>
      </c>
      <c r="R37" s="20">
        <f t="shared" si="11"/>
        <v>3.6819576608253878E-2</v>
      </c>
      <c r="S37" s="20">
        <f t="shared" si="11"/>
        <v>3.1327136012594237E-2</v>
      </c>
      <c r="T37" s="20">
        <f t="shared" si="11"/>
        <v>2.6807227436814365E-2</v>
      </c>
      <c r="U37" s="20">
        <f t="shared" si="11"/>
        <v>2.2460915368406848E-2</v>
      </c>
      <c r="V37" s="20">
        <f t="shared" si="11"/>
        <v>1.8508498047131488E-2</v>
      </c>
      <c r="W37" s="5"/>
      <c r="X37" s="5"/>
      <c r="Y37" s="5"/>
    </row>
    <row r="38" spans="1:35" s="3" customFormat="1" ht="12" x14ac:dyDescent="0.3">
      <c r="C38" s="3" t="s">
        <v>9</v>
      </c>
      <c r="D38" s="35">
        <v>0.1</v>
      </c>
      <c r="E38" s="20"/>
      <c r="F38" s="20">
        <f>F26*$D38</f>
        <v>0</v>
      </c>
      <c r="G38" s="20">
        <f t="shared" si="11"/>
        <v>0</v>
      </c>
      <c r="H38" s="20">
        <f t="shared" si="11"/>
        <v>0.26850229086604838</v>
      </c>
      <c r="I38" s="20">
        <f t="shared" si="11"/>
        <v>0.25122378702622927</v>
      </c>
      <c r="J38" s="20">
        <f t="shared" si="11"/>
        <v>0.22858656651494913</v>
      </c>
      <c r="K38" s="20">
        <f t="shared" si="11"/>
        <v>0.20082460225689705</v>
      </c>
      <c r="L38" s="20">
        <f t="shared" si="11"/>
        <v>0.17136775465180121</v>
      </c>
      <c r="M38" s="20">
        <f t="shared" si="11"/>
        <v>0.14080337729910736</v>
      </c>
      <c r="N38" s="20">
        <f t="shared" si="11"/>
        <v>4.5734343287177529E-2</v>
      </c>
      <c r="O38" s="20">
        <f t="shared" si="11"/>
        <v>3.5048953957627908E-2</v>
      </c>
      <c r="P38" s="20">
        <f t="shared" si="11"/>
        <v>2.635965257660948E-2</v>
      </c>
      <c r="Q38" s="20">
        <f t="shared" si="11"/>
        <v>2.0306313355622621E-2</v>
      </c>
      <c r="R38" s="20">
        <f t="shared" si="11"/>
        <v>1.6993650742271018E-2</v>
      </c>
      <c r="S38" s="20">
        <f t="shared" si="11"/>
        <v>1.4458678159658879E-2</v>
      </c>
      <c r="T38" s="20">
        <f t="shared" si="11"/>
        <v>1.2372566509298938E-2</v>
      </c>
      <c r="U38" s="20">
        <f t="shared" si="11"/>
        <v>1.0366576323880085E-2</v>
      </c>
      <c r="V38" s="20">
        <f t="shared" si="11"/>
        <v>8.5423837140606845E-3</v>
      </c>
      <c r="W38" s="5"/>
      <c r="X38" s="5"/>
      <c r="Y38" s="5"/>
    </row>
    <row r="39" spans="1:35" s="3" customFormat="1" ht="12" x14ac:dyDescent="0.3">
      <c r="C39" s="3" t="s">
        <v>11</v>
      </c>
      <c r="D39" s="123"/>
      <c r="E39" s="19"/>
      <c r="F39" s="19"/>
      <c r="G39" s="19"/>
      <c r="H39" s="19"/>
      <c r="I39" s="19"/>
      <c r="J39" s="19"/>
      <c r="K39" s="19"/>
      <c r="L39" s="19"/>
      <c r="M39" s="19"/>
      <c r="N39" s="19"/>
      <c r="O39" s="19"/>
      <c r="P39" s="19"/>
      <c r="Q39" s="19"/>
      <c r="R39" s="19"/>
      <c r="S39" s="19"/>
      <c r="T39" s="19"/>
      <c r="U39" s="19"/>
      <c r="V39" s="19"/>
      <c r="W39" s="5"/>
      <c r="X39" s="5"/>
      <c r="Y39" s="5"/>
    </row>
    <row r="40" spans="1:35" s="3" customFormat="1" ht="12" x14ac:dyDescent="0.3">
      <c r="C40" s="3" t="s">
        <v>6</v>
      </c>
      <c r="D40" s="121">
        <v>0.4</v>
      </c>
      <c r="E40" s="20"/>
      <c r="F40" s="20">
        <f>F23*$D40</f>
        <v>0</v>
      </c>
      <c r="G40" s="20">
        <f>G23*$D40</f>
        <v>0</v>
      </c>
      <c r="H40" s="20">
        <f t="shared" ref="H40:V40" si="12">H23*$D40</f>
        <v>6.8020580352732258</v>
      </c>
      <c r="I40" s="20">
        <f t="shared" si="12"/>
        <v>6.3643359379978088</v>
      </c>
      <c r="J40" s="20">
        <f t="shared" si="12"/>
        <v>5.7908596850453788</v>
      </c>
      <c r="K40" s="20">
        <f t="shared" si="12"/>
        <v>5.0875565905080595</v>
      </c>
      <c r="L40" s="20">
        <f t="shared" si="12"/>
        <v>4.3413164511789644</v>
      </c>
      <c r="M40" s="20">
        <f t="shared" si="12"/>
        <v>3.5670188915773866</v>
      </c>
      <c r="N40" s="20">
        <f t="shared" si="12"/>
        <v>1.158603363275164</v>
      </c>
      <c r="O40" s="20">
        <f t="shared" si="12"/>
        <v>0.8879068335932403</v>
      </c>
      <c r="P40" s="20">
        <f t="shared" si="12"/>
        <v>0.66777786527410676</v>
      </c>
      <c r="Q40" s="20">
        <f t="shared" si="12"/>
        <v>0.51442660500910642</v>
      </c>
      <c r="R40" s="20">
        <f t="shared" si="12"/>
        <v>0.43050581880419919</v>
      </c>
      <c r="S40" s="20">
        <f t="shared" si="12"/>
        <v>0.36628651337802492</v>
      </c>
      <c r="T40" s="20">
        <f t="shared" si="12"/>
        <v>0.31343835156890643</v>
      </c>
      <c r="U40" s="20">
        <f t="shared" si="12"/>
        <v>0.26261993353829544</v>
      </c>
      <c r="V40" s="20">
        <f t="shared" si="12"/>
        <v>0.21640705408953737</v>
      </c>
      <c r="W40" s="5"/>
      <c r="X40" s="5"/>
      <c r="Y40" s="5"/>
    </row>
    <row r="41" spans="1:35" s="3" customFormat="1" ht="12" x14ac:dyDescent="0.3">
      <c r="C41" s="3" t="s">
        <v>7</v>
      </c>
      <c r="D41" s="121">
        <v>0.4</v>
      </c>
      <c r="E41" s="20"/>
      <c r="F41" s="20">
        <f>F24*$D41</f>
        <v>0</v>
      </c>
      <c r="G41" s="20">
        <f t="shared" ref="G41:V43" si="13">G24*$D41</f>
        <v>0</v>
      </c>
      <c r="H41" s="20">
        <f t="shared" si="13"/>
        <v>7.6970656714933874</v>
      </c>
      <c r="I41" s="20">
        <f t="shared" si="13"/>
        <v>7.2017485614185732</v>
      </c>
      <c r="J41" s="20">
        <f t="shared" si="13"/>
        <v>6.5528149067618759</v>
      </c>
      <c r="K41" s="20">
        <f t="shared" si="13"/>
        <v>5.756971931364383</v>
      </c>
      <c r="L41" s="20">
        <f t="shared" si="13"/>
        <v>4.9125423000183019</v>
      </c>
      <c r="M41" s="20">
        <f t="shared" si="13"/>
        <v>4.0363634825744112</v>
      </c>
      <c r="N41" s="20">
        <f t="shared" si="13"/>
        <v>1.3110511742324225</v>
      </c>
      <c r="O41" s="20">
        <f t="shared" si="13"/>
        <v>1.0047366801186666</v>
      </c>
      <c r="P41" s="20">
        <f t="shared" si="13"/>
        <v>0.755643373862805</v>
      </c>
      <c r="Q41" s="20">
        <f t="shared" si="13"/>
        <v>0.58211431619451515</v>
      </c>
      <c r="R41" s="20">
        <f t="shared" si="13"/>
        <v>0.48715132127843586</v>
      </c>
      <c r="S41" s="20">
        <f t="shared" si="13"/>
        <v>0.4144821072435545</v>
      </c>
      <c r="T41" s="20">
        <f t="shared" si="13"/>
        <v>0.35468023993323622</v>
      </c>
      <c r="U41" s="20">
        <f t="shared" si="13"/>
        <v>0.29717518795122905</v>
      </c>
      <c r="V41" s="20">
        <f t="shared" si="13"/>
        <v>0.24488166646973966</v>
      </c>
      <c r="W41" s="5"/>
      <c r="X41" s="5"/>
      <c r="Y41" s="5"/>
    </row>
    <row r="42" spans="1:35" s="3" customFormat="1" ht="12" x14ac:dyDescent="0.3">
      <c r="C42" s="3" t="s">
        <v>8</v>
      </c>
      <c r="D42" s="121">
        <v>0.4</v>
      </c>
      <c r="E42" s="20"/>
      <c r="F42" s="20">
        <f>F25*$D42</f>
        <v>0</v>
      </c>
      <c r="G42" s="20">
        <f t="shared" si="13"/>
        <v>0</v>
      </c>
      <c r="H42" s="20">
        <f t="shared" si="13"/>
        <v>2.3270198541724194</v>
      </c>
      <c r="I42" s="20">
        <f t="shared" si="13"/>
        <v>2.1772728208939873</v>
      </c>
      <c r="J42" s="20">
        <f t="shared" si="13"/>
        <v>1.9810835764628927</v>
      </c>
      <c r="K42" s="20">
        <f t="shared" si="13"/>
        <v>1.7404798862264415</v>
      </c>
      <c r="L42" s="20">
        <f t="shared" si="13"/>
        <v>1.4851872069822774</v>
      </c>
      <c r="M42" s="20">
        <f t="shared" si="13"/>
        <v>1.2202959365922639</v>
      </c>
      <c r="N42" s="20">
        <f t="shared" si="13"/>
        <v>0.39636430848887194</v>
      </c>
      <c r="O42" s="20">
        <f t="shared" si="13"/>
        <v>0.30375760096610849</v>
      </c>
      <c r="P42" s="20">
        <f t="shared" si="13"/>
        <v>0.22845032233061546</v>
      </c>
      <c r="Q42" s="20">
        <f t="shared" si="13"/>
        <v>0.17598804908206273</v>
      </c>
      <c r="R42" s="20">
        <f t="shared" si="13"/>
        <v>0.14727830643301551</v>
      </c>
      <c r="S42" s="20">
        <f t="shared" si="13"/>
        <v>0.12530854405037695</v>
      </c>
      <c r="T42" s="20">
        <f t="shared" si="13"/>
        <v>0.10722890974725746</v>
      </c>
      <c r="U42" s="20">
        <f t="shared" si="13"/>
        <v>8.9843661473627393E-2</v>
      </c>
      <c r="V42" s="20">
        <f t="shared" si="13"/>
        <v>7.4033992188525952E-2</v>
      </c>
      <c r="W42" s="5"/>
      <c r="X42" s="5"/>
      <c r="Y42" s="5"/>
    </row>
    <row r="43" spans="1:35" s="3" customFormat="1" ht="12" x14ac:dyDescent="0.3">
      <c r="C43" s="3" t="s">
        <v>9</v>
      </c>
      <c r="D43" s="121">
        <v>0.4</v>
      </c>
      <c r="E43" s="20"/>
      <c r="F43" s="20">
        <f>F26*$D43</f>
        <v>0</v>
      </c>
      <c r="G43" s="20">
        <f t="shared" si="13"/>
        <v>0</v>
      </c>
      <c r="H43" s="20">
        <f t="shared" si="13"/>
        <v>1.0740091634641935</v>
      </c>
      <c r="I43" s="20">
        <f t="shared" si="13"/>
        <v>1.0048951481049171</v>
      </c>
      <c r="J43" s="20">
        <f t="shared" si="13"/>
        <v>0.91434626605979652</v>
      </c>
      <c r="K43" s="20">
        <f t="shared" si="13"/>
        <v>0.8032984090275882</v>
      </c>
      <c r="L43" s="20">
        <f t="shared" si="13"/>
        <v>0.68547101860720483</v>
      </c>
      <c r="M43" s="20">
        <f t="shared" si="13"/>
        <v>0.56321350919642943</v>
      </c>
      <c r="N43" s="20">
        <f t="shared" si="13"/>
        <v>0.18293737314871011</v>
      </c>
      <c r="O43" s="20">
        <f t="shared" si="13"/>
        <v>0.14019581583051163</v>
      </c>
      <c r="P43" s="20">
        <f t="shared" si="13"/>
        <v>0.10543861030643792</v>
      </c>
      <c r="Q43" s="20">
        <f t="shared" si="13"/>
        <v>8.1225253422490484E-2</v>
      </c>
      <c r="R43" s="20">
        <f t="shared" si="13"/>
        <v>6.7974602969084072E-2</v>
      </c>
      <c r="S43" s="20">
        <f t="shared" si="13"/>
        <v>5.7834712638635516E-2</v>
      </c>
      <c r="T43" s="20">
        <f t="shared" si="13"/>
        <v>4.9490266037195751E-2</v>
      </c>
      <c r="U43" s="20">
        <f t="shared" si="13"/>
        <v>4.1466305295520339E-2</v>
      </c>
      <c r="V43" s="20">
        <f t="shared" si="13"/>
        <v>3.4169534856242738E-2</v>
      </c>
      <c r="W43" s="5"/>
      <c r="X43" s="5"/>
      <c r="Y43" s="5"/>
    </row>
    <row r="44" spans="1:35" s="3" customFormat="1" ht="12" x14ac:dyDescent="0.3">
      <c r="D44" s="7"/>
      <c r="E44" s="20"/>
      <c r="F44" s="19">
        <f t="shared" ref="F44:V44" si="14">SUM(F30:F43)-F18</f>
        <v>0</v>
      </c>
      <c r="G44" s="19">
        <f t="shared" si="14"/>
        <v>0</v>
      </c>
      <c r="H44" s="19">
        <f t="shared" si="14"/>
        <v>0</v>
      </c>
      <c r="I44" s="19">
        <f t="shared" si="14"/>
        <v>0</v>
      </c>
      <c r="J44" s="19">
        <f t="shared" si="14"/>
        <v>0</v>
      </c>
      <c r="K44" s="19">
        <f t="shared" si="14"/>
        <v>0</v>
      </c>
      <c r="L44" s="19">
        <f t="shared" si="14"/>
        <v>0</v>
      </c>
      <c r="M44" s="19">
        <f t="shared" si="14"/>
        <v>0</v>
      </c>
      <c r="N44" s="19">
        <f t="shared" si="14"/>
        <v>0</v>
      </c>
      <c r="O44" s="19">
        <f t="shared" si="14"/>
        <v>0</v>
      </c>
      <c r="P44" s="19">
        <f t="shared" si="14"/>
        <v>0</v>
      </c>
      <c r="Q44" s="19">
        <f t="shared" si="14"/>
        <v>0</v>
      </c>
      <c r="R44" s="19">
        <f t="shared" si="14"/>
        <v>0</v>
      </c>
      <c r="S44" s="19">
        <f t="shared" si="14"/>
        <v>0</v>
      </c>
      <c r="T44" s="19">
        <f t="shared" si="14"/>
        <v>0</v>
      </c>
      <c r="U44" s="19">
        <f t="shared" si="14"/>
        <v>0</v>
      </c>
      <c r="V44" s="19">
        <f t="shared" si="14"/>
        <v>0</v>
      </c>
    </row>
    <row r="45" spans="1:35" s="17" customFormat="1" ht="12" x14ac:dyDescent="0.3">
      <c r="F45" s="19"/>
      <c r="G45" s="19"/>
      <c r="H45" s="19"/>
      <c r="I45" s="19"/>
      <c r="J45" s="19"/>
      <c r="K45" s="19"/>
      <c r="L45" s="19"/>
      <c r="M45" s="19"/>
      <c r="N45" s="19"/>
      <c r="O45" s="19"/>
      <c r="P45" s="19"/>
      <c r="Q45" s="19"/>
      <c r="R45" s="19"/>
      <c r="S45" s="19"/>
      <c r="T45" s="19"/>
      <c r="U45" s="19"/>
      <c r="V45" s="19"/>
    </row>
    <row r="46" spans="1:35" s="3" customFormat="1" ht="12" x14ac:dyDescent="0.3">
      <c r="A46" s="17"/>
      <c r="C46" s="11" t="s">
        <v>105</v>
      </c>
      <c r="D46" s="12"/>
      <c r="E46" s="17"/>
      <c r="F46" s="19"/>
      <c r="G46" s="19"/>
      <c r="H46" s="19"/>
      <c r="I46" s="19"/>
      <c r="J46" s="19"/>
      <c r="K46" s="19"/>
      <c r="L46" s="19"/>
      <c r="M46" s="19"/>
      <c r="N46" s="19"/>
      <c r="O46" s="19"/>
      <c r="P46" s="19"/>
      <c r="Q46" s="19"/>
      <c r="R46" s="19"/>
      <c r="S46" s="19"/>
      <c r="T46" s="19"/>
      <c r="U46" s="19"/>
      <c r="V46" s="19"/>
      <c r="W46" s="17"/>
      <c r="X46" s="17"/>
      <c r="Y46" s="17"/>
      <c r="Z46" s="17"/>
      <c r="AA46" s="17"/>
      <c r="AB46" s="17"/>
      <c r="AC46" s="17"/>
      <c r="AD46" s="17"/>
      <c r="AE46" s="17"/>
      <c r="AF46" s="17"/>
      <c r="AG46" s="17"/>
      <c r="AH46" s="17"/>
      <c r="AI46" s="17"/>
    </row>
    <row r="47" spans="1:35" s="3" customFormat="1" ht="12" x14ac:dyDescent="0.3">
      <c r="A47" s="17"/>
      <c r="C47" s="3" t="s">
        <v>54</v>
      </c>
      <c r="D47" s="37">
        <v>0.5</v>
      </c>
      <c r="E47" s="17"/>
      <c r="F47" s="19"/>
      <c r="G47" s="19"/>
      <c r="H47" s="19"/>
      <c r="I47" s="19"/>
      <c r="J47" s="19"/>
      <c r="K47" s="19"/>
      <c r="L47" s="19"/>
      <c r="M47" s="19"/>
      <c r="N47" s="19"/>
      <c r="O47" s="19"/>
      <c r="P47" s="19"/>
      <c r="Q47" s="19"/>
      <c r="R47" s="19"/>
      <c r="S47" s="19"/>
      <c r="T47" s="19"/>
      <c r="U47" s="19"/>
      <c r="V47" s="19"/>
      <c r="W47" s="17"/>
      <c r="X47" s="17"/>
      <c r="Y47" s="17"/>
      <c r="Z47" s="17"/>
      <c r="AA47" s="17"/>
      <c r="AB47" s="17"/>
      <c r="AC47" s="17"/>
      <c r="AD47" s="17"/>
      <c r="AE47" s="17"/>
      <c r="AF47" s="17"/>
      <c r="AG47" s="17"/>
      <c r="AH47" s="17"/>
      <c r="AI47" s="17"/>
    </row>
    <row r="48" spans="1:35" s="3" customFormat="1" ht="12" x14ac:dyDescent="0.3">
      <c r="A48" s="17"/>
      <c r="C48" s="3" t="s">
        <v>55</v>
      </c>
      <c r="D48" s="37">
        <v>0.5</v>
      </c>
      <c r="E48" s="17"/>
      <c r="F48" s="19"/>
      <c r="G48" s="19"/>
      <c r="H48" s="19"/>
      <c r="I48" s="19"/>
      <c r="J48" s="19"/>
      <c r="K48" s="19"/>
      <c r="L48" s="19"/>
      <c r="M48" s="19"/>
      <c r="N48" s="19"/>
      <c r="O48" s="19"/>
      <c r="P48" s="19"/>
      <c r="Q48" s="19"/>
      <c r="R48" s="19"/>
      <c r="S48" s="19"/>
      <c r="T48" s="19"/>
      <c r="U48" s="19"/>
      <c r="V48" s="19"/>
      <c r="W48" s="17"/>
      <c r="X48" s="17"/>
      <c r="Y48" s="17"/>
      <c r="Z48" s="17"/>
      <c r="AA48" s="17"/>
      <c r="AB48" s="17"/>
      <c r="AC48" s="17"/>
      <c r="AD48" s="17"/>
      <c r="AE48" s="17"/>
      <c r="AF48" s="17"/>
      <c r="AG48" s="17"/>
      <c r="AH48" s="17"/>
      <c r="AI48" s="17"/>
    </row>
    <row r="49" spans="1:37" s="3" customFormat="1" ht="12" x14ac:dyDescent="0.3">
      <c r="A49" s="17"/>
      <c r="C49" s="3" t="s">
        <v>15</v>
      </c>
      <c r="D49" s="8" t="s">
        <v>17</v>
      </c>
      <c r="E49" s="17"/>
      <c r="F49" s="20">
        <f t="shared" ref="F49:V49" si="15">SUM(F35:F38)/$D$76*$D$47</f>
        <v>0</v>
      </c>
      <c r="G49" s="20">
        <f t="shared" si="15"/>
        <v>0</v>
      </c>
      <c r="H49" s="20">
        <f>SUM(H35:H38)/$D$76*$D$47</f>
        <v>1.491679393700269</v>
      </c>
      <c r="I49" s="20">
        <f t="shared" si="15"/>
        <v>1.395687705701274</v>
      </c>
      <c r="J49" s="20">
        <f t="shared" si="15"/>
        <v>1.2699253695274952</v>
      </c>
      <c r="K49" s="20">
        <f t="shared" si="15"/>
        <v>1.1156922347605394</v>
      </c>
      <c r="L49" s="20">
        <f t="shared" si="15"/>
        <v>0.95204308139889582</v>
      </c>
      <c r="M49" s="20">
        <f t="shared" si="15"/>
        <v>0.78224098499504091</v>
      </c>
      <c r="N49" s="20">
        <f t="shared" si="15"/>
        <v>0.25407968492876404</v>
      </c>
      <c r="O49" s="20">
        <f t="shared" si="15"/>
        <v>0.19471641087571057</v>
      </c>
      <c r="P49" s="20">
        <f t="shared" si="15"/>
        <v>0.14644251431449712</v>
      </c>
      <c r="Q49" s="20">
        <f t="shared" si="15"/>
        <v>0.11281285197568121</v>
      </c>
      <c r="R49" s="20">
        <f t="shared" si="15"/>
        <v>9.4409170790394528E-2</v>
      </c>
      <c r="S49" s="20">
        <f t="shared" si="15"/>
        <v>8.032598977588265E-2</v>
      </c>
      <c r="T49" s="20">
        <f t="shared" si="15"/>
        <v>6.8736480607216308E-2</v>
      </c>
      <c r="U49" s="20">
        <f t="shared" si="15"/>
        <v>5.7592090688222686E-2</v>
      </c>
      <c r="V49" s="20">
        <f t="shared" si="15"/>
        <v>4.7457687300337142E-2</v>
      </c>
      <c r="W49" s="17"/>
      <c r="X49" s="17"/>
      <c r="Y49" s="17"/>
      <c r="Z49" s="17"/>
      <c r="AA49" s="17"/>
      <c r="AB49" s="17"/>
      <c r="AC49" s="17"/>
      <c r="AD49" s="17"/>
      <c r="AE49" s="17"/>
      <c r="AF49" s="17"/>
      <c r="AG49" s="17"/>
      <c r="AH49" s="17"/>
      <c r="AI49" s="17"/>
      <c r="AJ49" s="17"/>
      <c r="AK49" s="17"/>
    </row>
    <row r="50" spans="1:37" s="3" customFormat="1" ht="12" x14ac:dyDescent="0.3">
      <c r="A50" s="17"/>
      <c r="C50" s="3" t="s">
        <v>16</v>
      </c>
      <c r="D50" s="8" t="s">
        <v>17</v>
      </c>
      <c r="E50" s="17"/>
      <c r="F50" s="20">
        <f t="shared" ref="F50:V50" si="16">SUM(F40:F43)/$D$76*$D$48</f>
        <v>0</v>
      </c>
      <c r="G50" s="20">
        <f t="shared" si="16"/>
        <v>0</v>
      </c>
      <c r="H50" s="20">
        <f t="shared" si="16"/>
        <v>5.9667175748010761</v>
      </c>
      <c r="I50" s="20">
        <f t="shared" si="16"/>
        <v>5.5827508228050959</v>
      </c>
      <c r="J50" s="20">
        <f t="shared" si="16"/>
        <v>5.079701478109981</v>
      </c>
      <c r="K50" s="20">
        <f t="shared" si="16"/>
        <v>4.4627689390421574</v>
      </c>
      <c r="L50" s="20">
        <f t="shared" si="16"/>
        <v>3.8081723255955833</v>
      </c>
      <c r="M50" s="20">
        <f t="shared" si="16"/>
        <v>3.1289639399801636</v>
      </c>
      <c r="N50" s="20">
        <f t="shared" si="16"/>
        <v>1.0163187397150562</v>
      </c>
      <c r="O50" s="20">
        <f t="shared" si="16"/>
        <v>0.77886564350284226</v>
      </c>
      <c r="P50" s="20">
        <f t="shared" si="16"/>
        <v>0.58577005725798847</v>
      </c>
      <c r="Q50" s="20">
        <f t="shared" si="16"/>
        <v>0.45125140790272483</v>
      </c>
      <c r="R50" s="20">
        <f t="shared" si="16"/>
        <v>0.37763668316157811</v>
      </c>
      <c r="S50" s="20">
        <f t="shared" si="16"/>
        <v>0.3213039591035306</v>
      </c>
      <c r="T50" s="20">
        <f t="shared" si="16"/>
        <v>0.27494592242886523</v>
      </c>
      <c r="U50" s="20">
        <f t="shared" si="16"/>
        <v>0.23036836275289074</v>
      </c>
      <c r="V50" s="20">
        <f t="shared" si="16"/>
        <v>0.18983074920134857</v>
      </c>
      <c r="W50" s="17"/>
      <c r="X50" s="17"/>
      <c r="Y50" s="17"/>
      <c r="Z50" s="17"/>
      <c r="AA50" s="17"/>
      <c r="AB50" s="17"/>
      <c r="AC50" s="17"/>
      <c r="AD50" s="17"/>
      <c r="AE50" s="17"/>
      <c r="AF50" s="17"/>
      <c r="AG50" s="17"/>
      <c r="AH50" s="17"/>
      <c r="AI50" s="17"/>
      <c r="AJ50" s="17"/>
      <c r="AK50" s="17"/>
    </row>
    <row r="51" spans="1:37" s="3" customFormat="1" ht="12" x14ac:dyDescent="0.3">
      <c r="A51" s="17"/>
      <c r="C51" s="3" t="s">
        <v>56</v>
      </c>
      <c r="D51" s="8" t="s">
        <v>17</v>
      </c>
      <c r="E51" s="17"/>
      <c r="F51" s="20">
        <f>SUM(F49:F50)</f>
        <v>0</v>
      </c>
      <c r="G51" s="20">
        <f t="shared" ref="G51:I51" si="17">SUM(G49:G50)</f>
        <v>0</v>
      </c>
      <c r="H51" s="20">
        <f t="shared" si="17"/>
        <v>7.4583969685013454</v>
      </c>
      <c r="I51" s="20">
        <f t="shared" si="17"/>
        <v>6.9784385285063699</v>
      </c>
      <c r="J51" s="20">
        <f>SUM(J49:J50)</f>
        <v>6.3496268476374764</v>
      </c>
      <c r="K51" s="20">
        <f t="shared" ref="K51:V51" si="18">SUM(K49:K50)</f>
        <v>5.5784611738026966</v>
      </c>
      <c r="L51" s="20">
        <f t="shared" si="18"/>
        <v>4.7602154069944795</v>
      </c>
      <c r="M51" s="20">
        <f t="shared" si="18"/>
        <v>3.9112049249752046</v>
      </c>
      <c r="N51" s="20">
        <f t="shared" si="18"/>
        <v>1.2703984246438202</v>
      </c>
      <c r="O51" s="20">
        <f t="shared" si="18"/>
        <v>0.97358205437855283</v>
      </c>
      <c r="P51" s="20">
        <f t="shared" si="18"/>
        <v>0.73221257157248565</v>
      </c>
      <c r="Q51" s="20">
        <f t="shared" si="18"/>
        <v>0.56406425987840603</v>
      </c>
      <c r="R51" s="20">
        <f t="shared" si="18"/>
        <v>0.47204585395197263</v>
      </c>
      <c r="S51" s="20">
        <f t="shared" si="18"/>
        <v>0.40162994887941328</v>
      </c>
      <c r="T51" s="20">
        <f t="shared" si="18"/>
        <v>0.34368240303608155</v>
      </c>
      <c r="U51" s="20">
        <f t="shared" si="18"/>
        <v>0.28796045344111343</v>
      </c>
      <c r="V51" s="20">
        <f t="shared" si="18"/>
        <v>0.23728843650168571</v>
      </c>
      <c r="W51" s="17"/>
      <c r="X51" s="16"/>
      <c r="Y51" s="16"/>
      <c r="Z51" s="16"/>
      <c r="AA51" s="16"/>
      <c r="AB51" s="16"/>
      <c r="AC51" s="16"/>
      <c r="AD51" s="16"/>
      <c r="AE51" s="17"/>
      <c r="AF51" s="17"/>
      <c r="AG51" s="17"/>
      <c r="AH51" s="17"/>
      <c r="AI51" s="17"/>
      <c r="AJ51" s="17"/>
      <c r="AK51" s="17"/>
    </row>
    <row r="52" spans="1:37" s="3" customFormat="1" ht="12" x14ac:dyDescent="0.3">
      <c r="A52" s="17"/>
      <c r="C52" s="3" t="s">
        <v>12</v>
      </c>
      <c r="D52" s="37">
        <v>8</v>
      </c>
      <c r="E52" s="17"/>
      <c r="F52" s="19"/>
      <c r="G52" s="19"/>
      <c r="H52" s="19"/>
      <c r="I52" s="19"/>
      <c r="J52" s="19"/>
      <c r="K52" s="19"/>
      <c r="L52" s="19"/>
      <c r="M52" s="19"/>
      <c r="N52" s="19"/>
      <c r="O52" s="19"/>
      <c r="P52" s="19"/>
      <c r="Q52" s="19"/>
      <c r="R52" s="19"/>
      <c r="S52" s="19"/>
      <c r="T52" s="19"/>
      <c r="U52" s="19"/>
      <c r="V52" s="19"/>
      <c r="W52" s="17"/>
      <c r="X52" s="17"/>
      <c r="Y52" s="17"/>
      <c r="Z52" s="17"/>
      <c r="AA52" s="17"/>
      <c r="AB52" s="17"/>
      <c r="AC52" s="17"/>
      <c r="AD52" s="17"/>
      <c r="AE52" s="17"/>
      <c r="AF52" s="17"/>
      <c r="AG52" s="17"/>
      <c r="AH52" s="17"/>
      <c r="AI52" s="17"/>
      <c r="AJ52" s="17"/>
      <c r="AK52" s="17"/>
    </row>
    <row r="53" spans="1:37" s="3" customFormat="1" ht="12" x14ac:dyDescent="0.3">
      <c r="A53" s="17"/>
      <c r="C53" s="3" t="s">
        <v>13</v>
      </c>
      <c r="D53" s="37">
        <v>220</v>
      </c>
      <c r="E53" s="17"/>
      <c r="F53" s="19"/>
      <c r="G53" s="19"/>
      <c r="H53" s="19"/>
      <c r="I53" s="19"/>
      <c r="J53" s="19"/>
      <c r="K53" s="19"/>
      <c r="L53" s="19"/>
      <c r="M53" s="19"/>
      <c r="N53" s="19"/>
      <c r="O53" s="19"/>
      <c r="P53" s="19"/>
      <c r="Q53" s="19"/>
      <c r="R53" s="19"/>
      <c r="S53" s="19"/>
      <c r="T53" s="19"/>
      <c r="U53" s="19"/>
      <c r="V53" s="19"/>
      <c r="W53" s="17"/>
      <c r="X53" s="17"/>
      <c r="Y53" s="17"/>
      <c r="Z53" s="17"/>
      <c r="AA53" s="17"/>
      <c r="AB53" s="17"/>
      <c r="AC53" s="17"/>
      <c r="AD53" s="17"/>
      <c r="AE53" s="17"/>
      <c r="AF53" s="17"/>
      <c r="AG53" s="17"/>
      <c r="AH53" s="17"/>
      <c r="AI53" s="17"/>
      <c r="AJ53" s="17"/>
      <c r="AK53" s="17"/>
    </row>
    <row r="54" spans="1:37" s="3" customFormat="1" ht="12" x14ac:dyDescent="0.3">
      <c r="A54" s="17"/>
      <c r="C54" s="3" t="s">
        <v>18</v>
      </c>
      <c r="D54" s="8" t="s">
        <v>14</v>
      </c>
      <c r="E54" s="17"/>
      <c r="F54" s="21">
        <f t="shared" ref="F54:V55" si="19">F49/$D$52/$D$53*1000000</f>
        <v>0</v>
      </c>
      <c r="G54" s="21">
        <f t="shared" si="19"/>
        <v>0</v>
      </c>
      <c r="H54" s="21">
        <f t="shared" si="19"/>
        <v>847.545110056971</v>
      </c>
      <c r="I54" s="21">
        <f t="shared" si="19"/>
        <v>793.00437823936022</v>
      </c>
      <c r="J54" s="21">
        <f t="shared" si="19"/>
        <v>721.54850541334952</v>
      </c>
      <c r="K54" s="21">
        <f t="shared" si="19"/>
        <v>633.91604247757914</v>
      </c>
      <c r="L54" s="21">
        <f t="shared" si="19"/>
        <v>540.93356897664535</v>
      </c>
      <c r="M54" s="21">
        <f t="shared" si="19"/>
        <v>444.45510511081869</v>
      </c>
      <c r="N54" s="21">
        <f t="shared" si="19"/>
        <v>144.36345734588863</v>
      </c>
      <c r="O54" s="21">
        <f t="shared" si="19"/>
        <v>110.63432436119918</v>
      </c>
      <c r="P54" s="21">
        <f t="shared" si="19"/>
        <v>83.20597404232791</v>
      </c>
      <c r="Q54" s="21">
        <f t="shared" si="19"/>
        <v>64.098211349818868</v>
      </c>
      <c r="R54" s="21">
        <f t="shared" si="19"/>
        <v>53.641574312724167</v>
      </c>
      <c r="S54" s="21">
        <f t="shared" si="19"/>
        <v>45.639766918115143</v>
      </c>
      <c r="T54" s="21">
        <f t="shared" si="19"/>
        <v>39.054818526827447</v>
      </c>
      <c r="U54" s="21">
        <f t="shared" si="19"/>
        <v>32.722778800126527</v>
      </c>
      <c r="V54" s="21">
        <f t="shared" si="19"/>
        <v>26.964595057009742</v>
      </c>
      <c r="W54" s="17"/>
      <c r="X54" s="31"/>
      <c r="Y54" s="31"/>
      <c r="Z54" s="31"/>
      <c r="AA54" s="31"/>
      <c r="AB54" s="31"/>
      <c r="AC54" s="31"/>
      <c r="AD54" s="31"/>
      <c r="AE54" s="17"/>
      <c r="AF54" s="17"/>
      <c r="AG54" s="17"/>
      <c r="AH54" s="17"/>
      <c r="AI54" s="17"/>
      <c r="AJ54" s="17"/>
      <c r="AK54" s="17"/>
    </row>
    <row r="55" spans="1:37" s="3" customFormat="1" ht="12" x14ac:dyDescent="0.3">
      <c r="A55" s="17"/>
      <c r="C55" s="3" t="s">
        <v>19</v>
      </c>
      <c r="D55" s="8" t="s">
        <v>14</v>
      </c>
      <c r="E55" s="17"/>
      <c r="F55" s="21">
        <f t="shared" si="19"/>
        <v>0</v>
      </c>
      <c r="G55" s="21">
        <f t="shared" si="19"/>
        <v>0</v>
      </c>
      <c r="H55" s="21">
        <f t="shared" si="19"/>
        <v>3390.180440227884</v>
      </c>
      <c r="I55" s="21">
        <f t="shared" si="19"/>
        <v>3172.0175129574409</v>
      </c>
      <c r="J55" s="21">
        <f t="shared" si="19"/>
        <v>2886.1940216533981</v>
      </c>
      <c r="K55" s="21">
        <f t="shared" si="19"/>
        <v>2535.6641699103166</v>
      </c>
      <c r="L55" s="21">
        <f t="shared" si="19"/>
        <v>2163.7342759065814</v>
      </c>
      <c r="M55" s="21">
        <f t="shared" si="19"/>
        <v>1777.8204204432748</v>
      </c>
      <c r="N55" s="21">
        <f t="shared" si="19"/>
        <v>577.45382938355453</v>
      </c>
      <c r="O55" s="21">
        <f t="shared" si="19"/>
        <v>442.53729744479671</v>
      </c>
      <c r="P55" s="21">
        <f t="shared" si="19"/>
        <v>332.82389616931164</v>
      </c>
      <c r="Q55" s="21">
        <f t="shared" si="19"/>
        <v>256.39284539927547</v>
      </c>
      <c r="R55" s="21">
        <f t="shared" si="19"/>
        <v>214.56629725089667</v>
      </c>
      <c r="S55" s="21">
        <f t="shared" si="19"/>
        <v>182.55906767246057</v>
      </c>
      <c r="T55" s="21">
        <f t="shared" si="19"/>
        <v>156.21927410730979</v>
      </c>
      <c r="U55" s="21">
        <f t="shared" si="19"/>
        <v>130.89111520050611</v>
      </c>
      <c r="V55" s="21">
        <f t="shared" si="19"/>
        <v>107.85838022803897</v>
      </c>
      <c r="W55" s="17"/>
      <c r="X55" s="31"/>
      <c r="Y55" s="31"/>
      <c r="Z55" s="31"/>
      <c r="AA55" s="31"/>
      <c r="AB55" s="31"/>
      <c r="AC55" s="31"/>
      <c r="AD55" s="31"/>
      <c r="AE55" s="17"/>
      <c r="AF55" s="17"/>
      <c r="AG55" s="17"/>
      <c r="AH55" s="17"/>
      <c r="AI55" s="17"/>
      <c r="AJ55" s="17"/>
      <c r="AK55" s="17"/>
    </row>
    <row r="56" spans="1:37" s="3" customFormat="1" ht="12" x14ac:dyDescent="0.3">
      <c r="A56" s="17"/>
      <c r="C56" s="9" t="s">
        <v>57</v>
      </c>
      <c r="D56" s="8" t="s">
        <v>14</v>
      </c>
      <c r="E56" s="17"/>
      <c r="F56" s="22">
        <f t="shared" ref="F56:V56" si="20">SUM(F54:F55)</f>
        <v>0</v>
      </c>
      <c r="G56" s="22">
        <f t="shared" si="20"/>
        <v>0</v>
      </c>
      <c r="H56" s="22">
        <f t="shared" si="20"/>
        <v>4237.7255502848548</v>
      </c>
      <c r="I56" s="22">
        <f t="shared" si="20"/>
        <v>3965.0218911968013</v>
      </c>
      <c r="J56" s="22">
        <f t="shared" si="20"/>
        <v>3607.7425270667477</v>
      </c>
      <c r="K56" s="22">
        <f t="shared" si="20"/>
        <v>3169.5802123878957</v>
      </c>
      <c r="L56" s="22">
        <f t="shared" si="20"/>
        <v>2704.6678448832267</v>
      </c>
      <c r="M56" s="22">
        <f t="shared" si="20"/>
        <v>2222.2755255540933</v>
      </c>
      <c r="N56" s="22">
        <f t="shared" si="20"/>
        <v>721.81728672944314</v>
      </c>
      <c r="O56" s="22">
        <f t="shared" si="20"/>
        <v>553.17162180599587</v>
      </c>
      <c r="P56" s="22">
        <f t="shared" si="20"/>
        <v>416.02987021163955</v>
      </c>
      <c r="Q56" s="22">
        <f t="shared" si="20"/>
        <v>320.49105674909435</v>
      </c>
      <c r="R56" s="22">
        <f t="shared" si="20"/>
        <v>268.20787156362081</v>
      </c>
      <c r="S56" s="22">
        <f t="shared" si="20"/>
        <v>228.1988345905757</v>
      </c>
      <c r="T56" s="22">
        <f t="shared" si="20"/>
        <v>195.27409263413722</v>
      </c>
      <c r="U56" s="22">
        <f t="shared" si="20"/>
        <v>163.61389400063263</v>
      </c>
      <c r="V56" s="22">
        <f t="shared" si="20"/>
        <v>134.8229752850487</v>
      </c>
      <c r="W56" s="17"/>
      <c r="X56" s="32"/>
      <c r="Y56" s="32"/>
      <c r="Z56" s="32"/>
      <c r="AA56" s="32"/>
      <c r="AB56" s="32"/>
      <c r="AC56" s="32"/>
      <c r="AD56" s="32"/>
      <c r="AE56" s="17"/>
      <c r="AF56" s="17"/>
      <c r="AG56" s="17"/>
      <c r="AH56" s="17"/>
      <c r="AI56" s="17"/>
      <c r="AJ56" s="17"/>
      <c r="AK56" s="17"/>
    </row>
    <row r="57" spans="1:37" s="3" customFormat="1" ht="12" x14ac:dyDescent="0.3">
      <c r="A57" s="17"/>
      <c r="E57" s="17"/>
      <c r="F57" s="19"/>
      <c r="G57" s="19"/>
      <c r="H57" s="19"/>
      <c r="I57" s="19"/>
      <c r="J57" s="19"/>
      <c r="K57" s="19"/>
      <c r="L57" s="19"/>
      <c r="M57" s="19"/>
      <c r="N57" s="19"/>
      <c r="O57" s="19"/>
      <c r="P57" s="19"/>
      <c r="Q57" s="19"/>
      <c r="R57" s="19"/>
      <c r="S57" s="19"/>
      <c r="T57" s="19"/>
      <c r="U57" s="19"/>
      <c r="V57" s="19"/>
      <c r="W57" s="17"/>
      <c r="X57" s="17"/>
      <c r="Y57" s="17"/>
      <c r="Z57" s="17"/>
      <c r="AA57" s="17"/>
      <c r="AB57" s="17"/>
      <c r="AC57" s="17"/>
      <c r="AD57" s="17"/>
      <c r="AE57" s="17"/>
      <c r="AF57" s="17"/>
      <c r="AG57" s="17"/>
      <c r="AH57" s="17"/>
      <c r="AI57" s="17"/>
      <c r="AJ57" s="17"/>
      <c r="AK57" s="17"/>
    </row>
    <row r="58" spans="1:37" s="3" customFormat="1" ht="12" x14ac:dyDescent="0.3">
      <c r="A58" s="17"/>
      <c r="C58" s="11" t="s">
        <v>58</v>
      </c>
      <c r="D58" s="12"/>
      <c r="E58" s="17"/>
      <c r="F58" s="19"/>
      <c r="G58" s="19"/>
      <c r="H58" s="19"/>
      <c r="I58" s="19"/>
      <c r="J58" s="19"/>
      <c r="K58" s="19"/>
      <c r="L58" s="19"/>
      <c r="M58" s="19"/>
      <c r="N58" s="19"/>
      <c r="O58" s="19"/>
      <c r="P58" s="19"/>
      <c r="Q58" s="19"/>
      <c r="R58" s="19"/>
      <c r="S58" s="19"/>
      <c r="T58" s="19"/>
      <c r="U58" s="19"/>
      <c r="V58" s="19"/>
      <c r="W58" s="17"/>
      <c r="X58" s="17"/>
      <c r="Y58" s="17"/>
      <c r="Z58" s="17"/>
      <c r="AA58" s="17"/>
      <c r="AB58" s="17"/>
      <c r="AC58" s="17"/>
      <c r="AD58" s="17"/>
      <c r="AE58" s="17"/>
      <c r="AF58" s="17"/>
      <c r="AG58" s="17"/>
      <c r="AH58" s="17"/>
      <c r="AI58" s="17"/>
      <c r="AJ58" s="17"/>
      <c r="AK58" s="17"/>
    </row>
    <row r="59" spans="1:37" s="3" customFormat="1" ht="12" x14ac:dyDescent="0.3">
      <c r="A59" s="17"/>
      <c r="C59" s="3" t="s">
        <v>24</v>
      </c>
      <c r="D59" s="35">
        <v>0.2</v>
      </c>
      <c r="E59" s="17"/>
      <c r="F59" s="19"/>
      <c r="G59" s="19"/>
      <c r="H59" s="19"/>
      <c r="I59" s="19"/>
      <c r="J59" s="19"/>
      <c r="K59" s="19"/>
      <c r="L59" s="19"/>
      <c r="M59" s="19"/>
      <c r="N59" s="19"/>
      <c r="O59" s="19"/>
      <c r="P59" s="19"/>
      <c r="Q59" s="19"/>
      <c r="R59" s="19"/>
      <c r="S59" s="19"/>
      <c r="T59" s="19"/>
      <c r="U59" s="19"/>
      <c r="V59" s="19"/>
      <c r="W59" s="17"/>
      <c r="X59" s="17"/>
      <c r="Y59" s="17"/>
      <c r="Z59" s="17"/>
      <c r="AA59" s="17"/>
      <c r="AB59" s="17"/>
      <c r="AC59" s="17"/>
      <c r="AD59" s="17"/>
      <c r="AE59" s="17"/>
      <c r="AF59" s="17"/>
      <c r="AG59" s="17"/>
      <c r="AH59" s="17"/>
      <c r="AI59" s="17"/>
      <c r="AJ59" s="17"/>
      <c r="AK59" s="17"/>
    </row>
    <row r="60" spans="1:37" s="3" customFormat="1" ht="12" x14ac:dyDescent="0.3">
      <c r="A60" s="17"/>
      <c r="C60" s="3" t="s">
        <v>59</v>
      </c>
      <c r="D60" s="37">
        <v>4.3899999999999997</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row>
    <row r="61" spans="1:37" s="3" customFormat="1" ht="12" x14ac:dyDescent="0.3">
      <c r="A61" s="17"/>
      <c r="C61" s="9" t="s">
        <v>60</v>
      </c>
      <c r="D61" s="10" t="s">
        <v>20</v>
      </c>
      <c r="E61" s="23"/>
      <c r="F61" s="22">
        <f t="shared" ref="F61:V61" si="21">$D$60*F16+$D$60*(1+$D$59)*F15</f>
        <v>0</v>
      </c>
      <c r="G61" s="22">
        <f t="shared" si="21"/>
        <v>0</v>
      </c>
      <c r="H61" s="22">
        <f t="shared" si="21"/>
        <v>208.16968436772936</v>
      </c>
      <c r="I61" s="22">
        <f t="shared" si="21"/>
        <v>195.43642137990898</v>
      </c>
      <c r="J61" s="22">
        <f t="shared" si="21"/>
        <v>178.58126582773218</v>
      </c>
      <c r="K61" s="22">
        <f t="shared" si="21"/>
        <v>157.70257536852711</v>
      </c>
      <c r="L61" s="22">
        <f t="shared" si="21"/>
        <v>134.9746702835443</v>
      </c>
      <c r="M61" s="22">
        <f t="shared" si="21"/>
        <v>111.15213929084148</v>
      </c>
      <c r="N61" s="22">
        <f t="shared" si="21"/>
        <v>90.536050529342305</v>
      </c>
      <c r="O61" s="22">
        <f t="shared" si="21"/>
        <v>70.9164148414051</v>
      </c>
      <c r="P61" s="22">
        <f t="shared" si="21"/>
        <v>53.602728342475643</v>
      </c>
      <c r="Q61" s="22">
        <f t="shared" si="21"/>
        <v>39.434585995006131</v>
      </c>
      <c r="R61" s="22">
        <f t="shared" si="21"/>
        <v>31.100961830375077</v>
      </c>
      <c r="S61" s="22">
        <f t="shared" si="21"/>
        <v>24.373879645741017</v>
      </c>
      <c r="T61" s="22">
        <f t="shared" si="21"/>
        <v>19.081913986640672</v>
      </c>
      <c r="U61" s="22">
        <f t="shared" si="21"/>
        <v>14.717831851029727</v>
      </c>
      <c r="V61" s="22">
        <f t="shared" si="21"/>
        <v>11.101147888956707</v>
      </c>
      <c r="W61" s="17"/>
      <c r="X61" s="17"/>
      <c r="Y61" s="17"/>
      <c r="Z61" s="17"/>
      <c r="AA61" s="17"/>
      <c r="AB61" s="17"/>
      <c r="AC61" s="17"/>
      <c r="AD61" s="17"/>
      <c r="AE61" s="17"/>
      <c r="AF61" s="17"/>
      <c r="AG61" s="17"/>
      <c r="AH61" s="17"/>
      <c r="AI61" s="17"/>
      <c r="AJ61" s="17"/>
      <c r="AK61" s="17"/>
    </row>
    <row r="62" spans="1:37" s="3" customFormat="1" ht="12" x14ac:dyDescent="0.3">
      <c r="A62" s="17"/>
      <c r="E62" s="17"/>
      <c r="F62" s="19"/>
      <c r="G62" s="19"/>
      <c r="H62" s="19"/>
      <c r="I62" s="19"/>
      <c r="J62" s="19"/>
      <c r="K62" s="19"/>
      <c r="L62" s="19"/>
      <c r="M62" s="19"/>
      <c r="N62" s="19"/>
      <c r="O62" s="19"/>
      <c r="P62" s="19"/>
      <c r="Q62" s="19"/>
      <c r="R62" s="19"/>
      <c r="S62" s="19"/>
      <c r="T62" s="19"/>
      <c r="U62" s="19"/>
      <c r="V62" s="19"/>
      <c r="W62" s="17"/>
      <c r="X62" s="17"/>
      <c r="Y62" s="17"/>
      <c r="Z62" s="17"/>
      <c r="AA62" s="17"/>
      <c r="AB62" s="17"/>
      <c r="AC62" s="17"/>
      <c r="AD62" s="17"/>
      <c r="AE62" s="17"/>
      <c r="AF62" s="17"/>
      <c r="AG62" s="17"/>
      <c r="AH62" s="17"/>
      <c r="AI62" s="17"/>
      <c r="AJ62" s="17"/>
      <c r="AK62" s="17"/>
    </row>
    <row r="63" spans="1:37" s="3" customFormat="1" ht="12" x14ac:dyDescent="0.3">
      <c r="A63" s="17"/>
      <c r="C63" s="3" t="s">
        <v>141</v>
      </c>
      <c r="D63" s="3" t="s">
        <v>21</v>
      </c>
      <c r="E63" s="17"/>
      <c r="F63" s="38">
        <v>8.1999999999999993</v>
      </c>
      <c r="G63" s="38">
        <v>7.3</v>
      </c>
      <c r="H63" s="38">
        <v>7.6210762331838584</v>
      </c>
      <c r="I63" s="38">
        <v>7.6780669144981433</v>
      </c>
      <c r="J63" s="38">
        <v>7.6177777777777784</v>
      </c>
      <c r="K63" s="38">
        <v>7.4750692520775637</v>
      </c>
      <c r="L63" s="38">
        <v>7.2175675675675688</v>
      </c>
      <c r="M63" s="38">
        <v>7.2277777777777787</v>
      </c>
      <c r="N63" s="38">
        <v>6.8299287410926386</v>
      </c>
      <c r="O63" s="38">
        <v>6.5183411214953288</v>
      </c>
      <c r="P63" s="38">
        <v>6.362068965517242</v>
      </c>
      <c r="Q63" s="38">
        <v>6.2352941176470589</v>
      </c>
      <c r="R63" s="38">
        <f>Q63</f>
        <v>6.2352941176470589</v>
      </c>
      <c r="S63" s="38">
        <f t="shared" ref="S63:V64" si="22">R63</f>
        <v>6.2352941176470589</v>
      </c>
      <c r="T63" s="38">
        <f t="shared" si="22"/>
        <v>6.2352941176470589</v>
      </c>
      <c r="U63" s="38">
        <f t="shared" si="22"/>
        <v>6.2352941176470589</v>
      </c>
      <c r="V63" s="38">
        <f t="shared" si="22"/>
        <v>6.2352941176470589</v>
      </c>
      <c r="W63" s="17"/>
      <c r="X63" s="17"/>
      <c r="Y63" s="17"/>
      <c r="Z63" s="17"/>
      <c r="AA63" s="17"/>
      <c r="AB63" s="17"/>
      <c r="AC63" s="17"/>
      <c r="AD63" s="17"/>
      <c r="AE63" s="17"/>
      <c r="AF63" s="17"/>
      <c r="AG63" s="17"/>
      <c r="AH63" s="17"/>
      <c r="AI63" s="17"/>
      <c r="AJ63" s="17"/>
      <c r="AK63" s="17"/>
    </row>
    <row r="64" spans="1:37" s="3" customFormat="1" ht="12" x14ac:dyDescent="0.3">
      <c r="A64" s="17"/>
      <c r="C64" s="3" t="s">
        <v>142</v>
      </c>
      <c r="D64" s="3" t="s">
        <v>21</v>
      </c>
      <c r="E64" s="17"/>
      <c r="F64" s="24">
        <v>15.8</v>
      </c>
      <c r="G64" s="24">
        <v>13.006073446327687</v>
      </c>
      <c r="H64" s="24">
        <v>11.853363228699552</v>
      </c>
      <c r="I64" s="24">
        <v>10.773420074349442</v>
      </c>
      <c r="J64" s="24">
        <v>10.16</v>
      </c>
      <c r="K64" s="24">
        <v>9.6492382271468138</v>
      </c>
      <c r="L64" s="24">
        <v>9.0957002457002467</v>
      </c>
      <c r="M64" s="24">
        <v>9.0333333333333332</v>
      </c>
      <c r="N64" s="24">
        <v>8.6471496437054647</v>
      </c>
      <c r="O64" s="24">
        <v>8.3043224299065415</v>
      </c>
      <c r="P64" s="24">
        <v>8.1540517241379309</v>
      </c>
      <c r="Q64" s="24">
        <v>8</v>
      </c>
      <c r="R64" s="38">
        <f>Q64</f>
        <v>8</v>
      </c>
      <c r="S64" s="38">
        <f t="shared" si="22"/>
        <v>8</v>
      </c>
      <c r="T64" s="38">
        <f t="shared" si="22"/>
        <v>8</v>
      </c>
      <c r="U64" s="38">
        <f t="shared" si="22"/>
        <v>8</v>
      </c>
      <c r="V64" s="38">
        <f t="shared" si="22"/>
        <v>8</v>
      </c>
      <c r="W64" s="17"/>
      <c r="X64" s="17"/>
      <c r="Y64" s="17"/>
      <c r="Z64" s="17"/>
      <c r="AA64" s="17"/>
      <c r="AB64" s="17"/>
      <c r="AC64" s="17"/>
      <c r="AD64" s="17"/>
      <c r="AE64" s="17"/>
      <c r="AF64" s="17"/>
      <c r="AG64" s="17"/>
      <c r="AH64" s="17"/>
      <c r="AI64" s="17"/>
      <c r="AJ64" s="17"/>
      <c r="AK64" s="17"/>
    </row>
    <row r="65" spans="1:37" s="3" customFormat="1" ht="12" x14ac:dyDescent="0.3">
      <c r="A65" s="17"/>
      <c r="C65" s="3" t="s">
        <v>102</v>
      </c>
      <c r="D65" s="37">
        <v>690</v>
      </c>
      <c r="E65" s="17"/>
      <c r="F65" s="19"/>
      <c r="G65" s="19"/>
      <c r="H65" s="19"/>
      <c r="I65" s="19"/>
      <c r="J65" s="19"/>
      <c r="K65" s="19"/>
      <c r="L65" s="19"/>
      <c r="M65" s="19"/>
      <c r="N65" s="19"/>
      <c r="O65" s="19"/>
      <c r="P65" s="19"/>
      <c r="Q65" s="19"/>
      <c r="R65" s="19"/>
      <c r="S65" s="19"/>
      <c r="T65" s="19"/>
      <c r="U65" s="19"/>
      <c r="V65" s="19"/>
      <c r="W65" s="17"/>
      <c r="X65" s="39"/>
      <c r="Y65" s="39"/>
      <c r="Z65" s="39"/>
      <c r="AA65" s="39"/>
      <c r="AB65" s="39"/>
      <c r="AC65" s="39"/>
      <c r="AD65" s="39"/>
      <c r="AE65" s="39"/>
      <c r="AF65" s="39"/>
      <c r="AG65" s="17"/>
      <c r="AH65" s="17"/>
      <c r="AI65" s="17"/>
      <c r="AJ65" s="17"/>
      <c r="AK65" s="17"/>
    </row>
    <row r="66" spans="1:37" s="3" customFormat="1" ht="12" x14ac:dyDescent="0.3">
      <c r="A66" s="17"/>
      <c r="C66" s="3" t="s">
        <v>103</v>
      </c>
      <c r="D66" s="37">
        <v>1200</v>
      </c>
      <c r="E66" s="17"/>
      <c r="F66" s="19"/>
      <c r="G66" s="19"/>
      <c r="H66" s="19"/>
      <c r="I66" s="19"/>
      <c r="J66" s="19"/>
      <c r="K66" s="19"/>
      <c r="L66" s="19"/>
      <c r="M66" s="19"/>
      <c r="N66" s="19"/>
      <c r="O66" s="19"/>
      <c r="P66" s="19"/>
      <c r="Q66" s="19"/>
      <c r="R66" s="19"/>
      <c r="S66" s="19"/>
      <c r="T66" s="19"/>
      <c r="U66" s="19"/>
      <c r="V66" s="19"/>
      <c r="W66" s="17"/>
      <c r="X66" s="39"/>
      <c r="Y66" s="39"/>
      <c r="Z66" s="39"/>
      <c r="AA66" s="39"/>
      <c r="AB66" s="39"/>
      <c r="AC66" s="39"/>
      <c r="AD66" s="39"/>
      <c r="AE66" s="39"/>
      <c r="AF66" s="39"/>
      <c r="AG66" s="17"/>
      <c r="AH66" s="17"/>
      <c r="AI66" s="17"/>
      <c r="AJ66" s="17"/>
      <c r="AK66" s="17"/>
    </row>
    <row r="67" spans="1:37" s="3" customFormat="1" ht="12" x14ac:dyDescent="0.3">
      <c r="A67" s="17"/>
      <c r="C67" s="9" t="s">
        <v>145</v>
      </c>
      <c r="D67" s="10" t="s">
        <v>20</v>
      </c>
      <c r="E67" s="23"/>
      <c r="F67" s="22">
        <f t="shared" ref="F67:V67" si="23">IFERROR(F64*$D$66/1000*SUM(F30:F33)*(F20/F18)+F63*(1+$D$59)*$D$65/1000*SUM(F30:F33)*(F19/F18),0)</f>
        <v>0</v>
      </c>
      <c r="G67" s="22">
        <f t="shared" si="23"/>
        <v>0</v>
      </c>
      <c r="H67" s="22">
        <f t="shared" si="23"/>
        <v>265.46710679973921</v>
      </c>
      <c r="I67" s="22">
        <f t="shared" si="23"/>
        <v>227.15752128448753</v>
      </c>
      <c r="J67" s="22">
        <f t="shared" si="23"/>
        <v>194.26930215405622</v>
      </c>
      <c r="K67" s="22">
        <f t="shared" si="23"/>
        <v>160.7364099940246</v>
      </c>
      <c r="L67" s="22">
        <f t="shared" si="23"/>
        <v>128.89772420102011</v>
      </c>
      <c r="M67" s="22">
        <f t="shared" si="23"/>
        <v>104.70988700279867</v>
      </c>
      <c r="N67" s="22">
        <f t="shared" si="23"/>
        <v>21.552999091374275</v>
      </c>
      <c r="O67" s="22">
        <f t="shared" si="23"/>
        <v>15.763811611470766</v>
      </c>
      <c r="P67" s="22">
        <f t="shared" si="23"/>
        <v>11.571433004362996</v>
      </c>
      <c r="Q67" s="22">
        <f t="shared" si="23"/>
        <v>8.7364926990014027</v>
      </c>
      <c r="R67" s="22">
        <f t="shared" si="23"/>
        <v>7.3112683252335442</v>
      </c>
      <c r="S67" s="22">
        <f t="shared" si="23"/>
        <v>6.2206336505732374</v>
      </c>
      <c r="T67" s="22">
        <f t="shared" si="23"/>
        <v>5.3231147911183783</v>
      </c>
      <c r="U67" s="22">
        <f t="shared" si="23"/>
        <v>4.4600670136975831</v>
      </c>
      <c r="V67" s="22">
        <f t="shared" si="23"/>
        <v>3.6752349696846971</v>
      </c>
      <c r="W67" s="17"/>
      <c r="X67" s="22"/>
      <c r="Y67" s="22"/>
      <c r="Z67" s="22"/>
      <c r="AA67" s="22"/>
      <c r="AB67" s="22"/>
      <c r="AC67" s="22"/>
      <c r="AD67" s="22"/>
      <c r="AE67" s="17"/>
      <c r="AF67" s="17"/>
      <c r="AG67" s="17"/>
      <c r="AH67" s="17"/>
      <c r="AI67" s="17"/>
      <c r="AJ67" s="17"/>
      <c r="AK67" s="17"/>
    </row>
    <row r="68" spans="1:37" s="3" customFormat="1" ht="12" x14ac:dyDescent="0.3">
      <c r="A68" s="17"/>
      <c r="D68" s="10"/>
      <c r="E68" s="17"/>
      <c r="F68" s="19"/>
      <c r="G68" s="19"/>
      <c r="H68" s="19"/>
      <c r="I68" s="19"/>
      <c r="J68" s="19"/>
      <c r="K68" s="19"/>
      <c r="L68" s="19"/>
      <c r="M68" s="19"/>
      <c r="N68" s="19"/>
      <c r="O68" s="19"/>
      <c r="P68" s="19"/>
      <c r="Q68" s="19"/>
      <c r="R68" s="19"/>
      <c r="S68" s="19"/>
      <c r="T68" s="19"/>
      <c r="U68" s="19"/>
      <c r="V68" s="19"/>
      <c r="W68" s="17"/>
      <c r="X68" s="17"/>
      <c r="Y68" s="17"/>
      <c r="Z68" s="17"/>
      <c r="AA68" s="17"/>
      <c r="AB68" s="17"/>
      <c r="AC68" s="17"/>
      <c r="AD68" s="17"/>
      <c r="AE68" s="17"/>
      <c r="AF68" s="17"/>
      <c r="AG68" s="17"/>
      <c r="AH68" s="17"/>
      <c r="AI68" s="17"/>
      <c r="AJ68" s="17"/>
      <c r="AK68" s="17"/>
    </row>
    <row r="69" spans="1:37" s="3" customFormat="1" ht="12" x14ac:dyDescent="0.3">
      <c r="A69" s="17"/>
      <c r="C69" s="3" t="s">
        <v>25</v>
      </c>
      <c r="D69" s="37">
        <v>10</v>
      </c>
      <c r="E69" s="17"/>
      <c r="F69" s="19"/>
      <c r="G69" s="19"/>
      <c r="H69" s="19"/>
      <c r="I69" s="19"/>
      <c r="J69" s="19"/>
      <c r="K69" s="19"/>
      <c r="L69" s="19"/>
      <c r="M69" s="19"/>
      <c r="N69" s="19"/>
      <c r="O69" s="19"/>
      <c r="P69" s="19"/>
      <c r="Q69" s="19"/>
      <c r="R69" s="19"/>
      <c r="S69" s="19"/>
      <c r="T69" s="19"/>
      <c r="U69" s="19"/>
      <c r="V69" s="19"/>
      <c r="W69" s="17"/>
      <c r="X69" s="17"/>
      <c r="Y69" s="17"/>
      <c r="Z69" s="17"/>
      <c r="AA69" s="17"/>
      <c r="AB69" s="17"/>
      <c r="AC69" s="17"/>
      <c r="AD69" s="17"/>
      <c r="AE69" s="17"/>
      <c r="AF69" s="17"/>
      <c r="AG69" s="17"/>
      <c r="AH69" s="17"/>
      <c r="AI69" s="17"/>
      <c r="AJ69" s="17"/>
      <c r="AK69" s="17"/>
    </row>
    <row r="70" spans="1:37" s="3" customFormat="1" ht="12" x14ac:dyDescent="0.3">
      <c r="A70" s="17"/>
      <c r="C70" s="3" t="s">
        <v>26</v>
      </c>
      <c r="D70" s="37">
        <v>20</v>
      </c>
      <c r="E70" s="17"/>
      <c r="F70" s="19"/>
      <c r="G70" s="19"/>
      <c r="H70" s="19"/>
      <c r="I70" s="19"/>
      <c r="J70" s="19"/>
      <c r="K70" s="19"/>
      <c r="L70" s="19"/>
      <c r="M70" s="19"/>
      <c r="N70" s="19"/>
      <c r="O70" s="19"/>
      <c r="P70" s="19"/>
      <c r="Q70" s="19"/>
      <c r="R70" s="19"/>
      <c r="S70" s="19"/>
      <c r="T70" s="19"/>
      <c r="U70" s="19"/>
      <c r="V70" s="19"/>
      <c r="W70" s="17"/>
      <c r="X70" s="39"/>
      <c r="Y70" s="39"/>
      <c r="Z70" s="39"/>
      <c r="AA70" s="39"/>
      <c r="AB70" s="39"/>
      <c r="AC70" s="39"/>
      <c r="AD70" s="39"/>
      <c r="AE70" s="39"/>
      <c r="AF70" s="39"/>
      <c r="AG70" s="17"/>
      <c r="AH70" s="17"/>
      <c r="AI70" s="17"/>
      <c r="AJ70" s="17"/>
      <c r="AK70" s="17"/>
    </row>
    <row r="71" spans="1:37" s="3" customFormat="1" ht="12" x14ac:dyDescent="0.3">
      <c r="A71" s="17"/>
      <c r="C71" s="3" t="s">
        <v>27</v>
      </c>
      <c r="D71" s="37">
        <v>50</v>
      </c>
      <c r="E71" s="17"/>
      <c r="F71" s="19"/>
      <c r="G71" s="19"/>
      <c r="H71" s="19"/>
      <c r="I71" s="19"/>
      <c r="J71" s="19"/>
      <c r="K71" s="19"/>
      <c r="L71" s="19"/>
      <c r="M71" s="19"/>
      <c r="N71" s="19"/>
      <c r="O71" s="19"/>
      <c r="P71" s="19"/>
      <c r="Q71" s="19"/>
      <c r="R71" s="19"/>
      <c r="S71" s="19"/>
      <c r="T71" s="19"/>
      <c r="U71" s="19"/>
      <c r="V71" s="19"/>
      <c r="W71" s="17"/>
      <c r="X71" s="39"/>
      <c r="Y71" s="39"/>
      <c r="Z71" s="39"/>
      <c r="AA71" s="39"/>
      <c r="AB71" s="39"/>
      <c r="AC71" s="39"/>
      <c r="AD71" s="39"/>
      <c r="AE71" s="39"/>
      <c r="AF71" s="39"/>
      <c r="AG71" s="17"/>
      <c r="AH71" s="17"/>
      <c r="AI71" s="17"/>
      <c r="AJ71" s="17"/>
      <c r="AK71" s="17"/>
    </row>
    <row r="72" spans="1:37" s="3" customFormat="1" ht="12" x14ac:dyDescent="0.3">
      <c r="A72" s="17"/>
      <c r="C72" s="9" t="s">
        <v>143</v>
      </c>
      <c r="D72" s="10" t="s">
        <v>20</v>
      </c>
      <c r="E72" s="17"/>
      <c r="F72" s="22">
        <f t="shared" ref="F72:V72" si="24">IFERROR((F64*$D$66/1000+$D$70)*SUM(F35:F38)*(F20/F18)+(F63*(1+$D$59)*$D$65/1000+$D$69)*SUM(F35:F38)*(F19/F18),0)+F49*$D$71</f>
        <v>0</v>
      </c>
      <c r="G72" s="22">
        <f t="shared" si="24"/>
        <v>0</v>
      </c>
      <c r="H72" s="22">
        <f t="shared" si="24"/>
        <v>203.83475123029859</v>
      </c>
      <c r="I72" s="22">
        <f t="shared" si="24"/>
        <v>185.71757268238477</v>
      </c>
      <c r="J72" s="22">
        <f t="shared" si="24"/>
        <v>165.63893734197802</v>
      </c>
      <c r="K72" s="22">
        <f t="shared" si="24"/>
        <v>142.61157355075116</v>
      </c>
      <c r="L72" s="22">
        <f t="shared" si="24"/>
        <v>119.5810531980578</v>
      </c>
      <c r="M72" s="22">
        <f t="shared" si="24"/>
        <v>97.727663919724264</v>
      </c>
      <c r="N72" s="22">
        <f t="shared" si="24"/>
        <v>24.636974612575976</v>
      </c>
      <c r="O72" s="22">
        <f t="shared" si="24"/>
        <v>18.730075192350998</v>
      </c>
      <c r="P72" s="22">
        <f t="shared" si="24"/>
        <v>14.029687746032369</v>
      </c>
      <c r="Q72" s="22">
        <f t="shared" si="24"/>
        <v>10.772326697854776</v>
      </c>
      <c r="R72" s="22">
        <f t="shared" si="24"/>
        <v>9.01498732827827</v>
      </c>
      <c r="S72" s="22">
        <f t="shared" si="24"/>
        <v>7.670205912185259</v>
      </c>
      <c r="T72" s="22">
        <f t="shared" si="24"/>
        <v>6.5635414068009794</v>
      </c>
      <c r="U72" s="22">
        <f t="shared" si="24"/>
        <v>5.4993806577973317</v>
      </c>
      <c r="V72" s="22">
        <f t="shared" si="24"/>
        <v>4.5316619779639105</v>
      </c>
      <c r="W72" s="17"/>
      <c r="X72" s="22"/>
      <c r="Y72" s="22"/>
      <c r="Z72" s="22"/>
      <c r="AA72" s="22"/>
      <c r="AB72" s="22"/>
      <c r="AC72" s="22"/>
      <c r="AD72" s="22"/>
      <c r="AE72" s="17"/>
      <c r="AF72" s="17"/>
      <c r="AG72" s="17"/>
      <c r="AH72" s="17"/>
      <c r="AI72" s="17"/>
      <c r="AJ72" s="17"/>
      <c r="AK72" s="17"/>
    </row>
    <row r="73" spans="1:37" s="3" customFormat="1" ht="12" x14ac:dyDescent="0.3">
      <c r="A73" s="17"/>
      <c r="E73" s="17"/>
      <c r="F73" s="19"/>
      <c r="G73" s="19"/>
      <c r="H73" s="19"/>
      <c r="I73" s="19"/>
      <c r="J73" s="19"/>
      <c r="K73" s="19"/>
      <c r="L73" s="19"/>
      <c r="M73" s="19"/>
      <c r="N73" s="19"/>
      <c r="O73" s="19"/>
      <c r="P73" s="19"/>
      <c r="Q73" s="19"/>
      <c r="R73" s="19"/>
      <c r="S73" s="19"/>
      <c r="T73" s="19"/>
      <c r="U73" s="19"/>
      <c r="V73" s="19"/>
      <c r="W73" s="17"/>
      <c r="X73" s="17"/>
      <c r="Y73" s="17"/>
      <c r="Z73" s="17"/>
      <c r="AA73" s="17"/>
      <c r="AB73" s="17"/>
      <c r="AC73" s="17"/>
      <c r="AD73" s="17"/>
      <c r="AE73" s="17"/>
      <c r="AF73" s="17"/>
      <c r="AG73" s="17"/>
      <c r="AH73" s="17"/>
      <c r="AI73" s="17"/>
      <c r="AJ73" s="17"/>
      <c r="AK73" s="17"/>
    </row>
    <row r="74" spans="1:37" s="3" customFormat="1" ht="12" x14ac:dyDescent="0.3">
      <c r="A74" s="17"/>
      <c r="C74" s="3" t="s">
        <v>28</v>
      </c>
      <c r="D74" s="37">
        <v>100</v>
      </c>
      <c r="E74" s="17"/>
      <c r="F74" s="19"/>
      <c r="G74" s="19"/>
      <c r="H74" s="19"/>
      <c r="I74" s="19"/>
      <c r="J74" s="19"/>
      <c r="K74" s="19"/>
      <c r="L74" s="19"/>
      <c r="M74" s="19"/>
      <c r="N74" s="19"/>
      <c r="O74" s="19"/>
      <c r="P74" s="19"/>
      <c r="Q74" s="19"/>
      <c r="R74" s="19"/>
      <c r="S74" s="19"/>
      <c r="T74" s="19"/>
      <c r="U74" s="19"/>
      <c r="V74" s="19"/>
      <c r="W74" s="17"/>
      <c r="X74" s="17"/>
      <c r="Y74" s="17"/>
      <c r="Z74" s="17"/>
      <c r="AA74" s="17"/>
      <c r="AB74" s="17"/>
      <c r="AC74" s="17"/>
      <c r="AD74" s="17"/>
      <c r="AE74" s="17"/>
      <c r="AF74" s="17"/>
      <c r="AG74" s="17"/>
      <c r="AH74" s="17"/>
      <c r="AI74" s="17"/>
      <c r="AJ74" s="17"/>
      <c r="AK74" s="17"/>
    </row>
    <row r="75" spans="1:37" s="3" customFormat="1" ht="12" x14ac:dyDescent="0.3">
      <c r="A75" s="17"/>
      <c r="C75" s="3" t="s">
        <v>29</v>
      </c>
      <c r="D75" s="37">
        <v>100</v>
      </c>
      <c r="E75" s="17"/>
      <c r="F75" s="19"/>
      <c r="G75" s="19"/>
      <c r="H75" s="19"/>
      <c r="I75" s="19"/>
      <c r="J75" s="19"/>
      <c r="K75" s="19"/>
      <c r="L75" s="19"/>
      <c r="M75" s="19"/>
      <c r="N75" s="19"/>
      <c r="O75" s="19"/>
      <c r="P75" s="19"/>
      <c r="Q75" s="19"/>
      <c r="R75" s="19"/>
      <c r="S75" s="19"/>
      <c r="T75" s="19"/>
      <c r="U75" s="19"/>
      <c r="V75" s="19"/>
      <c r="W75" s="17"/>
      <c r="X75" s="39"/>
      <c r="Y75" s="39"/>
      <c r="Z75" s="39"/>
      <c r="AA75" s="39"/>
      <c r="AB75" s="39"/>
      <c r="AC75" s="39"/>
      <c r="AD75" s="39"/>
      <c r="AE75" s="39"/>
      <c r="AF75" s="39"/>
      <c r="AG75" s="17"/>
      <c r="AH75" s="17"/>
      <c r="AI75" s="17"/>
      <c r="AJ75" s="17"/>
      <c r="AK75" s="17"/>
    </row>
    <row r="76" spans="1:37" s="3" customFormat="1" ht="12" x14ac:dyDescent="0.3">
      <c r="A76" s="17"/>
      <c r="C76" s="3" t="s">
        <v>400</v>
      </c>
      <c r="D76" s="37">
        <v>1.5</v>
      </c>
      <c r="E76" s="17"/>
      <c r="F76" s="19"/>
      <c r="G76" s="19"/>
      <c r="H76" s="19"/>
      <c r="I76" s="19"/>
      <c r="J76" s="19"/>
      <c r="K76" s="19"/>
      <c r="L76" s="19"/>
      <c r="M76" s="19"/>
      <c r="N76" s="19"/>
      <c r="O76" s="19"/>
      <c r="P76" s="19"/>
      <c r="Q76" s="19"/>
      <c r="R76" s="19"/>
      <c r="S76" s="19"/>
      <c r="T76" s="19"/>
      <c r="U76" s="19"/>
      <c r="V76" s="19"/>
      <c r="W76" s="17"/>
      <c r="X76" s="39"/>
      <c r="Y76" s="39"/>
      <c r="Z76" s="39"/>
      <c r="AA76" s="39"/>
      <c r="AB76" s="39"/>
      <c r="AC76" s="39"/>
      <c r="AD76" s="39"/>
      <c r="AE76" s="39"/>
      <c r="AF76" s="39"/>
      <c r="AG76" s="17"/>
      <c r="AH76" s="17"/>
      <c r="AI76" s="17"/>
      <c r="AJ76" s="17"/>
      <c r="AK76" s="17"/>
    </row>
    <row r="77" spans="1:37" s="3" customFormat="1" ht="12" x14ac:dyDescent="0.3">
      <c r="A77" s="17"/>
      <c r="C77" s="9" t="s">
        <v>144</v>
      </c>
      <c r="D77" s="10" t="s">
        <v>20</v>
      </c>
      <c r="E77" s="17"/>
      <c r="F77" s="22">
        <f t="shared" ref="F77:V77" si="25">IFERROR(($D$74)*SUM(F40:F43)/$D$76*(F19/F18)+($D$75)*SUM(F40:F43)/$D$76*(F20/F18)+F50*$D$71,0)</f>
        <v>0</v>
      </c>
      <c r="G77" s="22">
        <f t="shared" si="25"/>
        <v>0</v>
      </c>
      <c r="H77" s="22">
        <f t="shared" si="25"/>
        <v>1491.6793937002692</v>
      </c>
      <c r="I77" s="22">
        <f t="shared" si="25"/>
        <v>1395.6877057012739</v>
      </c>
      <c r="J77" s="22">
        <f t="shared" si="25"/>
        <v>1269.9253695274954</v>
      </c>
      <c r="K77" s="22">
        <f t="shared" si="25"/>
        <v>1115.6922347605393</v>
      </c>
      <c r="L77" s="22">
        <f t="shared" si="25"/>
        <v>952.04308139889577</v>
      </c>
      <c r="M77" s="22">
        <f t="shared" si="25"/>
        <v>782.24098499504089</v>
      </c>
      <c r="N77" s="22">
        <f t="shared" si="25"/>
        <v>254.07968492876404</v>
      </c>
      <c r="O77" s="22">
        <f t="shared" si="25"/>
        <v>194.71641087571055</v>
      </c>
      <c r="P77" s="22">
        <f t="shared" si="25"/>
        <v>146.44251431449712</v>
      </c>
      <c r="Q77" s="22">
        <f t="shared" si="25"/>
        <v>112.81285197568121</v>
      </c>
      <c r="R77" s="22">
        <f t="shared" si="25"/>
        <v>94.409170790394526</v>
      </c>
      <c r="S77" s="22">
        <f t="shared" si="25"/>
        <v>80.325989775882647</v>
      </c>
      <c r="T77" s="22">
        <f t="shared" si="25"/>
        <v>68.736480607216308</v>
      </c>
      <c r="U77" s="22">
        <f t="shared" si="25"/>
        <v>57.59209068822269</v>
      </c>
      <c r="V77" s="22">
        <f t="shared" si="25"/>
        <v>47.457687300337142</v>
      </c>
      <c r="W77" s="17"/>
      <c r="X77" s="22"/>
      <c r="Y77" s="22"/>
      <c r="Z77" s="22"/>
      <c r="AA77" s="22"/>
      <c r="AB77" s="22"/>
      <c r="AC77" s="22"/>
      <c r="AD77" s="22"/>
      <c r="AE77" s="17"/>
      <c r="AF77" s="17"/>
      <c r="AG77" s="17"/>
      <c r="AH77" s="17"/>
      <c r="AI77" s="17"/>
      <c r="AJ77" s="17"/>
      <c r="AK77" s="17"/>
    </row>
    <row r="78" spans="1:37" s="3" customFormat="1" ht="12" x14ac:dyDescent="0.3">
      <c r="A78" s="17"/>
      <c r="E78" s="17"/>
      <c r="F78" s="19"/>
      <c r="G78" s="19"/>
      <c r="H78" s="19"/>
      <c r="I78" s="19"/>
      <c r="J78" s="19"/>
      <c r="K78" s="19"/>
      <c r="L78" s="19"/>
      <c r="M78" s="19"/>
      <c r="N78" s="19"/>
      <c r="O78" s="19"/>
      <c r="P78" s="19"/>
      <c r="Q78" s="19"/>
      <c r="R78" s="19"/>
      <c r="S78" s="19"/>
      <c r="T78" s="19"/>
      <c r="U78" s="19"/>
      <c r="V78" s="19"/>
      <c r="W78" s="17"/>
      <c r="X78" s="17"/>
      <c r="Y78" s="17"/>
      <c r="Z78" s="17"/>
      <c r="AA78" s="17"/>
      <c r="AB78" s="17"/>
      <c r="AC78" s="17"/>
      <c r="AD78" s="17"/>
      <c r="AE78" s="17"/>
      <c r="AF78" s="17"/>
      <c r="AG78" s="17"/>
      <c r="AH78" s="17"/>
      <c r="AI78" s="17"/>
      <c r="AJ78" s="17"/>
      <c r="AK78" s="17"/>
    </row>
    <row r="79" spans="1:37" s="3" customFormat="1" ht="12" x14ac:dyDescent="0.3">
      <c r="A79" s="17"/>
      <c r="C79" s="9" t="s">
        <v>198</v>
      </c>
      <c r="D79" s="10" t="s">
        <v>20</v>
      </c>
      <c r="E79" s="17"/>
      <c r="F79" s="22">
        <f>F77+F72+F67-F61</f>
        <v>0</v>
      </c>
      <c r="G79" s="22">
        <f t="shared" ref="G79:V79" si="26">G77+G72+G67-G61</f>
        <v>0</v>
      </c>
      <c r="H79" s="22">
        <f>H77+H72+H67-H61</f>
        <v>1752.8115673625778</v>
      </c>
      <c r="I79" s="22">
        <f t="shared" si="26"/>
        <v>1613.1263782882372</v>
      </c>
      <c r="J79" s="22">
        <f t="shared" si="26"/>
        <v>1451.2523431957975</v>
      </c>
      <c r="K79" s="22">
        <f t="shared" si="26"/>
        <v>1261.3376429367881</v>
      </c>
      <c r="L79" s="22">
        <f t="shared" si="26"/>
        <v>1065.5471885144293</v>
      </c>
      <c r="M79" s="22">
        <f t="shared" si="26"/>
        <v>873.52639662672232</v>
      </c>
      <c r="N79" s="22">
        <f t="shared" si="26"/>
        <v>209.73360810337195</v>
      </c>
      <c r="O79" s="22">
        <f t="shared" si="26"/>
        <v>158.29388283812722</v>
      </c>
      <c r="P79" s="22">
        <f t="shared" si="26"/>
        <v>118.44090672241686</v>
      </c>
      <c r="Q79" s="22">
        <f t="shared" si="26"/>
        <v>92.887085377531264</v>
      </c>
      <c r="R79" s="22">
        <f t="shared" si="26"/>
        <v>79.634464613531264</v>
      </c>
      <c r="S79" s="22">
        <f t="shared" si="26"/>
        <v>69.84294969290012</v>
      </c>
      <c r="T79" s="22">
        <f t="shared" si="26"/>
        <v>61.541222818494987</v>
      </c>
      <c r="U79" s="22">
        <f t="shared" si="26"/>
        <v>52.833706508687882</v>
      </c>
      <c r="V79" s="22">
        <f t="shared" si="26"/>
        <v>44.563436359029041</v>
      </c>
      <c r="W79" s="17"/>
      <c r="X79" s="22"/>
      <c r="Y79" s="22"/>
      <c r="Z79" s="22"/>
      <c r="AA79" s="22"/>
      <c r="AB79" s="22"/>
      <c r="AC79" s="22"/>
      <c r="AD79" s="22"/>
      <c r="AE79" s="17"/>
      <c r="AF79" s="17"/>
      <c r="AG79" s="17"/>
      <c r="AH79" s="17"/>
      <c r="AI79" s="17"/>
      <c r="AJ79" s="17"/>
      <c r="AK79" s="17"/>
    </row>
    <row r="80" spans="1:37" s="3" customFormat="1" ht="12" x14ac:dyDescent="0.3">
      <c r="A80" s="17"/>
      <c r="E80" s="17"/>
      <c r="F80" s="19"/>
      <c r="G80" s="19"/>
      <c r="H80" s="19"/>
      <c r="I80" s="19"/>
      <c r="J80" s="19"/>
      <c r="K80" s="19"/>
      <c r="L80" s="19"/>
      <c r="M80" s="19"/>
      <c r="N80" s="19"/>
      <c r="O80" s="19"/>
      <c r="P80" s="19"/>
      <c r="Q80" s="19"/>
      <c r="R80" s="19"/>
      <c r="S80" s="19"/>
      <c r="T80" s="19"/>
      <c r="U80" s="19"/>
      <c r="V80" s="19"/>
      <c r="W80" s="17"/>
      <c r="X80" s="17"/>
      <c r="Y80" s="17"/>
      <c r="Z80" s="17"/>
      <c r="AA80" s="17"/>
      <c r="AB80" s="17"/>
      <c r="AC80" s="17"/>
      <c r="AD80" s="17"/>
      <c r="AE80" s="17"/>
      <c r="AF80" s="17"/>
      <c r="AG80" s="17"/>
      <c r="AH80" s="17"/>
      <c r="AI80" s="17"/>
      <c r="AJ80" s="17"/>
      <c r="AK80" s="17"/>
    </row>
    <row r="81" spans="1:37" s="3" customFormat="1" ht="12" x14ac:dyDescent="0.3">
      <c r="A81" s="17"/>
      <c r="C81" s="11" t="s">
        <v>61</v>
      </c>
      <c r="D81" s="11"/>
      <c r="E81" s="17"/>
      <c r="F81" s="19"/>
      <c r="G81" s="19"/>
      <c r="H81" s="19"/>
      <c r="I81" s="19"/>
      <c r="J81" s="19"/>
      <c r="K81" s="19"/>
      <c r="L81" s="19"/>
      <c r="M81" s="19"/>
      <c r="N81" s="19"/>
      <c r="O81" s="19"/>
      <c r="P81" s="19"/>
      <c r="Q81" s="19"/>
      <c r="R81" s="19"/>
      <c r="S81" s="19"/>
      <c r="T81" s="19"/>
      <c r="U81" s="19"/>
      <c r="V81" s="19"/>
      <c r="W81" s="17"/>
      <c r="X81" s="17"/>
      <c r="Y81" s="17"/>
      <c r="Z81" s="17"/>
      <c r="AA81" s="17"/>
      <c r="AB81" s="17"/>
      <c r="AC81" s="17"/>
      <c r="AD81" s="17"/>
      <c r="AE81" s="17"/>
      <c r="AF81" s="17"/>
      <c r="AG81" s="17"/>
      <c r="AH81" s="17"/>
      <c r="AI81" s="17"/>
      <c r="AJ81" s="17"/>
      <c r="AK81" s="17"/>
    </row>
    <row r="82" spans="1:37" s="17" customFormat="1" ht="12" x14ac:dyDescent="0.3">
      <c r="C82" s="23" t="s">
        <v>322</v>
      </c>
      <c r="D82" s="23"/>
      <c r="F82" s="19"/>
      <c r="G82" s="19"/>
      <c r="H82" s="19"/>
      <c r="I82" s="19"/>
      <c r="J82" s="19"/>
      <c r="K82" s="19"/>
      <c r="L82" s="19"/>
      <c r="M82" s="19"/>
      <c r="N82" s="19"/>
      <c r="O82" s="19"/>
      <c r="P82" s="19"/>
      <c r="Q82" s="19"/>
      <c r="R82" s="19"/>
      <c r="S82" s="19"/>
      <c r="T82" s="19"/>
      <c r="U82" s="19"/>
      <c r="V82" s="19"/>
    </row>
    <row r="83" spans="1:37" s="3" customFormat="1" ht="12" x14ac:dyDescent="0.3">
      <c r="A83" s="17"/>
      <c r="C83" s="3" t="s">
        <v>62</v>
      </c>
      <c r="D83" s="8" t="s">
        <v>34</v>
      </c>
      <c r="E83" s="17"/>
      <c r="F83" s="21">
        <f>$D$65</f>
        <v>690</v>
      </c>
      <c r="G83" s="21">
        <f t="shared" ref="G83:V83" si="27">$D$65</f>
        <v>690</v>
      </c>
      <c r="H83" s="21">
        <f t="shared" si="27"/>
        <v>690</v>
      </c>
      <c r="I83" s="21">
        <f t="shared" si="27"/>
        <v>690</v>
      </c>
      <c r="J83" s="21">
        <f t="shared" si="27"/>
        <v>690</v>
      </c>
      <c r="K83" s="21">
        <f t="shared" si="27"/>
        <v>690</v>
      </c>
      <c r="L83" s="21">
        <f t="shared" si="27"/>
        <v>690</v>
      </c>
      <c r="M83" s="21">
        <f t="shared" si="27"/>
        <v>690</v>
      </c>
      <c r="N83" s="21">
        <f t="shared" si="27"/>
        <v>690</v>
      </c>
      <c r="O83" s="21">
        <f t="shared" si="27"/>
        <v>690</v>
      </c>
      <c r="P83" s="21">
        <f t="shared" si="27"/>
        <v>690</v>
      </c>
      <c r="Q83" s="21">
        <f t="shared" si="27"/>
        <v>690</v>
      </c>
      <c r="R83" s="21">
        <f t="shared" si="27"/>
        <v>690</v>
      </c>
      <c r="S83" s="21">
        <f t="shared" si="27"/>
        <v>690</v>
      </c>
      <c r="T83" s="21">
        <f t="shared" si="27"/>
        <v>690</v>
      </c>
      <c r="U83" s="21">
        <f t="shared" si="27"/>
        <v>690</v>
      </c>
      <c r="V83" s="21">
        <f t="shared" si="27"/>
        <v>690</v>
      </c>
      <c r="W83" s="17"/>
      <c r="X83" s="17"/>
      <c r="Y83" s="17"/>
      <c r="Z83" s="17"/>
      <c r="AA83" s="17"/>
      <c r="AB83" s="17"/>
      <c r="AC83" s="17"/>
      <c r="AD83" s="17"/>
      <c r="AE83" s="17"/>
      <c r="AF83" s="17"/>
      <c r="AG83" s="17"/>
      <c r="AH83" s="17"/>
      <c r="AI83" s="17"/>
      <c r="AJ83" s="17"/>
      <c r="AK83" s="17"/>
    </row>
    <row r="84" spans="1:37" s="3" customFormat="1" ht="12" x14ac:dyDescent="0.3">
      <c r="A84" s="17"/>
      <c r="C84" s="3" t="s">
        <v>63</v>
      </c>
      <c r="D84" s="8" t="s">
        <v>34</v>
      </c>
      <c r="E84" s="17"/>
      <c r="F84" s="21">
        <f>$D$66</f>
        <v>1200</v>
      </c>
      <c r="G84" s="21">
        <f t="shared" ref="G84:V84" si="28">$D$66</f>
        <v>1200</v>
      </c>
      <c r="H84" s="21">
        <f t="shared" si="28"/>
        <v>1200</v>
      </c>
      <c r="I84" s="21">
        <f t="shared" si="28"/>
        <v>1200</v>
      </c>
      <c r="J84" s="21">
        <f t="shared" si="28"/>
        <v>1200</v>
      </c>
      <c r="K84" s="21">
        <f t="shared" si="28"/>
        <v>1200</v>
      </c>
      <c r="L84" s="21">
        <f t="shared" si="28"/>
        <v>1200</v>
      </c>
      <c r="M84" s="21">
        <f t="shared" si="28"/>
        <v>1200</v>
      </c>
      <c r="N84" s="21">
        <f t="shared" si="28"/>
        <v>1200</v>
      </c>
      <c r="O84" s="21">
        <f t="shared" si="28"/>
        <v>1200</v>
      </c>
      <c r="P84" s="21">
        <f t="shared" si="28"/>
        <v>1200</v>
      </c>
      <c r="Q84" s="21">
        <f t="shared" si="28"/>
        <v>1200</v>
      </c>
      <c r="R84" s="21">
        <f t="shared" si="28"/>
        <v>1200</v>
      </c>
      <c r="S84" s="21">
        <f t="shared" si="28"/>
        <v>1200</v>
      </c>
      <c r="T84" s="21">
        <f t="shared" si="28"/>
        <v>1200</v>
      </c>
      <c r="U84" s="21">
        <f t="shared" si="28"/>
        <v>1200</v>
      </c>
      <c r="V84" s="21">
        <f t="shared" si="28"/>
        <v>1200</v>
      </c>
      <c r="W84" s="17"/>
      <c r="X84" s="17"/>
      <c r="Y84" s="17"/>
      <c r="Z84" s="17"/>
      <c r="AA84" s="17"/>
      <c r="AB84" s="17"/>
      <c r="AC84" s="17"/>
      <c r="AD84" s="17"/>
      <c r="AE84" s="17"/>
      <c r="AF84" s="17"/>
      <c r="AG84" s="17"/>
      <c r="AH84" s="17"/>
      <c r="AI84" s="17"/>
      <c r="AJ84" s="17"/>
      <c r="AK84" s="17"/>
    </row>
    <row r="85" spans="1:37" s="3" customFormat="1" ht="12" x14ac:dyDescent="0.3">
      <c r="A85" s="17"/>
      <c r="C85" s="3" t="s">
        <v>64</v>
      </c>
      <c r="D85" s="8" t="s">
        <v>35</v>
      </c>
      <c r="E85" s="17"/>
      <c r="F85" s="21">
        <f>65*85%</f>
        <v>55.25</v>
      </c>
      <c r="G85" s="21">
        <f t="shared" ref="G85:V86" si="29">65*85%</f>
        <v>55.25</v>
      </c>
      <c r="H85" s="21">
        <f t="shared" si="29"/>
        <v>55.25</v>
      </c>
      <c r="I85" s="21">
        <f t="shared" si="29"/>
        <v>55.25</v>
      </c>
      <c r="J85" s="21">
        <f t="shared" si="29"/>
        <v>55.25</v>
      </c>
      <c r="K85" s="21">
        <f t="shared" si="29"/>
        <v>55.25</v>
      </c>
      <c r="L85" s="21">
        <f t="shared" si="29"/>
        <v>55.25</v>
      </c>
      <c r="M85" s="21">
        <f t="shared" si="29"/>
        <v>55.25</v>
      </c>
      <c r="N85" s="21">
        <f t="shared" si="29"/>
        <v>55.25</v>
      </c>
      <c r="O85" s="21">
        <f t="shared" si="29"/>
        <v>55.25</v>
      </c>
      <c r="P85" s="21">
        <f t="shared" si="29"/>
        <v>55.25</v>
      </c>
      <c r="Q85" s="21">
        <f t="shared" si="29"/>
        <v>55.25</v>
      </c>
      <c r="R85" s="21">
        <f t="shared" si="29"/>
        <v>55.25</v>
      </c>
      <c r="S85" s="21">
        <f t="shared" si="29"/>
        <v>55.25</v>
      </c>
      <c r="T85" s="21">
        <f t="shared" si="29"/>
        <v>55.25</v>
      </c>
      <c r="U85" s="21">
        <f t="shared" si="29"/>
        <v>55.25</v>
      </c>
      <c r="V85" s="21">
        <f t="shared" si="29"/>
        <v>55.25</v>
      </c>
      <c r="W85" s="17"/>
      <c r="X85" s="17"/>
      <c r="Y85" s="17"/>
      <c r="Z85" s="17"/>
      <c r="AA85" s="17"/>
      <c r="AB85" s="17"/>
      <c r="AC85" s="17"/>
      <c r="AD85" s="17"/>
      <c r="AE85" s="17"/>
      <c r="AF85" s="17"/>
      <c r="AG85" s="17"/>
      <c r="AH85" s="17"/>
      <c r="AI85" s="17"/>
      <c r="AJ85" s="17"/>
      <c r="AK85" s="17"/>
    </row>
    <row r="86" spans="1:37" s="3" customFormat="1" ht="12" x14ac:dyDescent="0.3">
      <c r="A86" s="17"/>
      <c r="C86" s="3" t="s">
        <v>65</v>
      </c>
      <c r="D86" s="8" t="s">
        <v>35</v>
      </c>
      <c r="E86" s="17"/>
      <c r="F86" s="21">
        <f>65*85%</f>
        <v>55.25</v>
      </c>
      <c r="G86" s="21">
        <f t="shared" si="29"/>
        <v>55.25</v>
      </c>
      <c r="H86" s="21">
        <f t="shared" si="29"/>
        <v>55.25</v>
      </c>
      <c r="I86" s="21">
        <f t="shared" si="29"/>
        <v>55.25</v>
      </c>
      <c r="J86" s="21">
        <f t="shared" si="29"/>
        <v>55.25</v>
      </c>
      <c r="K86" s="21">
        <f t="shared" si="29"/>
        <v>55.25</v>
      </c>
      <c r="L86" s="21">
        <f t="shared" si="29"/>
        <v>55.25</v>
      </c>
      <c r="M86" s="21">
        <f t="shared" si="29"/>
        <v>55.25</v>
      </c>
      <c r="N86" s="21">
        <f t="shared" si="29"/>
        <v>55.25</v>
      </c>
      <c r="O86" s="21">
        <f t="shared" si="29"/>
        <v>55.25</v>
      </c>
      <c r="P86" s="21">
        <f t="shared" si="29"/>
        <v>55.25</v>
      </c>
      <c r="Q86" s="21">
        <f t="shared" si="29"/>
        <v>55.25</v>
      </c>
      <c r="R86" s="21">
        <f t="shared" si="29"/>
        <v>55.25</v>
      </c>
      <c r="S86" s="21">
        <f t="shared" si="29"/>
        <v>55.25</v>
      </c>
      <c r="T86" s="21">
        <f t="shared" si="29"/>
        <v>55.25</v>
      </c>
      <c r="U86" s="21">
        <f t="shared" si="29"/>
        <v>55.25</v>
      </c>
      <c r="V86" s="21">
        <f t="shared" si="29"/>
        <v>55.25</v>
      </c>
      <c r="W86" s="17"/>
      <c r="X86" s="17"/>
      <c r="Y86" s="17"/>
      <c r="Z86" s="17"/>
      <c r="AA86" s="17"/>
      <c r="AB86" s="17"/>
      <c r="AC86" s="17"/>
      <c r="AD86" s="17"/>
      <c r="AE86" s="17"/>
      <c r="AF86" s="17"/>
      <c r="AG86" s="17"/>
      <c r="AH86" s="17"/>
      <c r="AI86" s="17"/>
      <c r="AJ86" s="17"/>
      <c r="AK86" s="17"/>
    </row>
    <row r="87" spans="1:37" s="3" customFormat="1" ht="12" x14ac:dyDescent="0.3">
      <c r="A87" s="17"/>
      <c r="C87" s="3" t="s">
        <v>66</v>
      </c>
      <c r="D87" s="8" t="s">
        <v>30</v>
      </c>
      <c r="E87" s="17"/>
      <c r="F87" s="21">
        <f>F83/F85</f>
        <v>12.48868778280543</v>
      </c>
      <c r="G87" s="21">
        <f>G83/G85</f>
        <v>12.48868778280543</v>
      </c>
      <c r="H87" s="21">
        <f t="shared" ref="H87:V88" si="30">H83/H85</f>
        <v>12.48868778280543</v>
      </c>
      <c r="I87" s="21">
        <f t="shared" si="30"/>
        <v>12.48868778280543</v>
      </c>
      <c r="J87" s="21">
        <f t="shared" si="30"/>
        <v>12.48868778280543</v>
      </c>
      <c r="K87" s="21">
        <f t="shared" si="30"/>
        <v>12.48868778280543</v>
      </c>
      <c r="L87" s="21">
        <f t="shared" si="30"/>
        <v>12.48868778280543</v>
      </c>
      <c r="M87" s="21">
        <f t="shared" si="30"/>
        <v>12.48868778280543</v>
      </c>
      <c r="N87" s="21">
        <f t="shared" si="30"/>
        <v>12.48868778280543</v>
      </c>
      <c r="O87" s="21">
        <f t="shared" si="30"/>
        <v>12.48868778280543</v>
      </c>
      <c r="P87" s="21">
        <f t="shared" si="30"/>
        <v>12.48868778280543</v>
      </c>
      <c r="Q87" s="21">
        <f t="shared" si="30"/>
        <v>12.48868778280543</v>
      </c>
      <c r="R87" s="21">
        <f t="shared" si="30"/>
        <v>12.48868778280543</v>
      </c>
      <c r="S87" s="21">
        <f t="shared" si="30"/>
        <v>12.48868778280543</v>
      </c>
      <c r="T87" s="21">
        <f t="shared" si="30"/>
        <v>12.48868778280543</v>
      </c>
      <c r="U87" s="21">
        <f t="shared" si="30"/>
        <v>12.48868778280543</v>
      </c>
      <c r="V87" s="21">
        <f t="shared" si="30"/>
        <v>12.48868778280543</v>
      </c>
      <c r="W87" s="17"/>
      <c r="X87" s="17"/>
      <c r="Y87" s="17"/>
      <c r="Z87" s="17"/>
      <c r="AA87" s="17"/>
      <c r="AB87" s="17"/>
      <c r="AC87" s="17"/>
      <c r="AD87" s="17"/>
      <c r="AE87" s="17"/>
      <c r="AF87" s="17"/>
      <c r="AG87" s="17"/>
      <c r="AH87" s="17"/>
      <c r="AI87" s="17"/>
      <c r="AJ87" s="17"/>
      <c r="AK87" s="17"/>
    </row>
    <row r="88" spans="1:37" s="3" customFormat="1" ht="12" x14ac:dyDescent="0.3">
      <c r="A88" s="17"/>
      <c r="C88" s="3" t="s">
        <v>67</v>
      </c>
      <c r="D88" s="8" t="s">
        <v>30</v>
      </c>
      <c r="E88" s="17"/>
      <c r="F88" s="21">
        <f>F84/F86</f>
        <v>21.719457013574662</v>
      </c>
      <c r="G88" s="21">
        <f t="shared" ref="G88" si="31">G84/G86</f>
        <v>21.719457013574662</v>
      </c>
      <c r="H88" s="21">
        <f t="shared" si="30"/>
        <v>21.719457013574662</v>
      </c>
      <c r="I88" s="21">
        <f t="shared" si="30"/>
        <v>21.719457013574662</v>
      </c>
      <c r="J88" s="21">
        <f t="shared" si="30"/>
        <v>21.719457013574662</v>
      </c>
      <c r="K88" s="21">
        <f>K84/K86</f>
        <v>21.719457013574662</v>
      </c>
      <c r="L88" s="21">
        <f t="shared" si="30"/>
        <v>21.719457013574662</v>
      </c>
      <c r="M88" s="21">
        <f t="shared" si="30"/>
        <v>21.719457013574662</v>
      </c>
      <c r="N88" s="21">
        <f t="shared" si="30"/>
        <v>21.719457013574662</v>
      </c>
      <c r="O88" s="21">
        <f t="shared" si="30"/>
        <v>21.719457013574662</v>
      </c>
      <c r="P88" s="21">
        <f t="shared" si="30"/>
        <v>21.719457013574662</v>
      </c>
      <c r="Q88" s="21">
        <f t="shared" si="30"/>
        <v>21.719457013574662</v>
      </c>
      <c r="R88" s="21">
        <f t="shared" si="30"/>
        <v>21.719457013574662</v>
      </c>
      <c r="S88" s="21">
        <f t="shared" si="30"/>
        <v>21.719457013574662</v>
      </c>
      <c r="T88" s="21">
        <f t="shared" si="30"/>
        <v>21.719457013574662</v>
      </c>
      <c r="U88" s="21">
        <f t="shared" si="30"/>
        <v>21.719457013574662</v>
      </c>
      <c r="V88" s="21">
        <f t="shared" si="30"/>
        <v>21.719457013574662</v>
      </c>
      <c r="W88" s="17"/>
      <c r="X88" s="17"/>
      <c r="Y88" s="17"/>
      <c r="Z88" s="17"/>
      <c r="AA88" s="17"/>
      <c r="AB88" s="17"/>
      <c r="AC88" s="17"/>
      <c r="AD88" s="17"/>
      <c r="AE88" s="17"/>
      <c r="AF88" s="17"/>
      <c r="AG88" s="17"/>
      <c r="AH88" s="17"/>
      <c r="AI88" s="17"/>
      <c r="AJ88" s="17"/>
      <c r="AK88" s="17"/>
    </row>
    <row r="89" spans="1:37" s="3" customFormat="1" ht="12" x14ac:dyDescent="0.3">
      <c r="A89" s="17"/>
      <c r="C89" s="3" t="s">
        <v>68</v>
      </c>
      <c r="D89" s="8" t="s">
        <v>31</v>
      </c>
      <c r="E89" s="17"/>
      <c r="F89" s="21">
        <v>700</v>
      </c>
      <c r="G89" s="21">
        <v>700</v>
      </c>
      <c r="H89" s="21">
        <v>700</v>
      </c>
      <c r="I89" s="21">
        <v>700</v>
      </c>
      <c r="J89" s="21">
        <v>700</v>
      </c>
      <c r="K89" s="21">
        <v>700</v>
      </c>
      <c r="L89" s="21">
        <v>700</v>
      </c>
      <c r="M89" s="21">
        <v>700</v>
      </c>
      <c r="N89" s="21">
        <v>700</v>
      </c>
      <c r="O89" s="21">
        <v>700</v>
      </c>
      <c r="P89" s="21">
        <v>700</v>
      </c>
      <c r="Q89" s="21">
        <v>700</v>
      </c>
      <c r="R89" s="21">
        <v>700</v>
      </c>
      <c r="S89" s="21">
        <v>700</v>
      </c>
      <c r="T89" s="21">
        <v>700</v>
      </c>
      <c r="U89" s="21">
        <v>700</v>
      </c>
      <c r="V89" s="21">
        <v>700</v>
      </c>
      <c r="W89" s="17"/>
      <c r="X89" s="17"/>
      <c r="Y89" s="17"/>
      <c r="Z89" s="17"/>
      <c r="AA89" s="17"/>
      <c r="AB89" s="17"/>
      <c r="AC89" s="17"/>
      <c r="AD89" s="17"/>
      <c r="AE89" s="17"/>
      <c r="AF89" s="17"/>
      <c r="AG89" s="17"/>
      <c r="AH89" s="17"/>
      <c r="AI89" s="17"/>
      <c r="AJ89" s="17"/>
      <c r="AK89" s="17"/>
    </row>
    <row r="90" spans="1:37" s="3" customFormat="1" ht="12" x14ac:dyDescent="0.3">
      <c r="A90" s="17"/>
      <c r="C90" s="3" t="s">
        <v>69</v>
      </c>
      <c r="D90" s="8" t="s">
        <v>31</v>
      </c>
      <c r="E90" s="17"/>
      <c r="F90" s="21">
        <v>1600</v>
      </c>
      <c r="G90" s="21">
        <v>1600</v>
      </c>
      <c r="H90" s="21">
        <v>1600</v>
      </c>
      <c r="I90" s="21">
        <v>1600</v>
      </c>
      <c r="J90" s="21">
        <v>1600</v>
      </c>
      <c r="K90" s="21">
        <v>1600</v>
      </c>
      <c r="L90" s="21">
        <v>1600</v>
      </c>
      <c r="M90" s="21">
        <v>1600</v>
      </c>
      <c r="N90" s="21">
        <v>1600</v>
      </c>
      <c r="O90" s="21">
        <v>1600</v>
      </c>
      <c r="P90" s="21">
        <v>1600</v>
      </c>
      <c r="Q90" s="21">
        <v>1600</v>
      </c>
      <c r="R90" s="21">
        <v>1600</v>
      </c>
      <c r="S90" s="21">
        <v>1600</v>
      </c>
      <c r="T90" s="21">
        <v>1600</v>
      </c>
      <c r="U90" s="21">
        <v>1600</v>
      </c>
      <c r="V90" s="21">
        <v>1600</v>
      </c>
      <c r="W90" s="17"/>
      <c r="X90" s="17"/>
      <c r="Y90" s="17"/>
      <c r="Z90" s="17"/>
      <c r="AA90" s="17"/>
      <c r="AB90" s="17"/>
      <c r="AC90" s="17"/>
      <c r="AD90" s="17"/>
      <c r="AE90" s="17"/>
      <c r="AF90" s="17"/>
      <c r="AG90" s="17"/>
      <c r="AH90" s="17"/>
      <c r="AI90" s="17"/>
      <c r="AJ90" s="17"/>
      <c r="AK90" s="17"/>
    </row>
    <row r="91" spans="1:37" s="3" customFormat="1" ht="12" x14ac:dyDescent="0.3">
      <c r="A91" s="17"/>
      <c r="C91" s="3" t="s">
        <v>39</v>
      </c>
      <c r="D91" s="8" t="s">
        <v>36</v>
      </c>
      <c r="E91" s="17"/>
      <c r="F91" s="20">
        <f>F87*F89/1000</f>
        <v>8.7420814479638018</v>
      </c>
      <c r="G91" s="20">
        <f t="shared" ref="G91:V92" si="32">G87*G89/1000</f>
        <v>8.7420814479638018</v>
      </c>
      <c r="H91" s="20">
        <f>H87*H89/1000</f>
        <v>8.7420814479638018</v>
      </c>
      <c r="I91" s="20">
        <f t="shared" si="32"/>
        <v>8.7420814479638018</v>
      </c>
      <c r="J91" s="20">
        <f t="shared" si="32"/>
        <v>8.7420814479638018</v>
      </c>
      <c r="K91" s="20">
        <f t="shared" si="32"/>
        <v>8.7420814479638018</v>
      </c>
      <c r="L91" s="20">
        <f t="shared" si="32"/>
        <v>8.7420814479638018</v>
      </c>
      <c r="M91" s="20">
        <f t="shared" si="32"/>
        <v>8.7420814479638018</v>
      </c>
      <c r="N91" s="20">
        <f t="shared" si="32"/>
        <v>8.7420814479638018</v>
      </c>
      <c r="O91" s="20">
        <f t="shared" si="32"/>
        <v>8.7420814479638018</v>
      </c>
      <c r="P91" s="20">
        <f t="shared" si="32"/>
        <v>8.7420814479638018</v>
      </c>
      <c r="Q91" s="20">
        <f t="shared" si="32"/>
        <v>8.7420814479638018</v>
      </c>
      <c r="R91" s="20">
        <f t="shared" si="32"/>
        <v>8.7420814479638018</v>
      </c>
      <c r="S91" s="20">
        <f t="shared" si="32"/>
        <v>8.7420814479638018</v>
      </c>
      <c r="T91" s="20">
        <f t="shared" si="32"/>
        <v>8.7420814479638018</v>
      </c>
      <c r="U91" s="20">
        <f t="shared" si="32"/>
        <v>8.7420814479638018</v>
      </c>
      <c r="V91" s="20">
        <f t="shared" si="32"/>
        <v>8.7420814479638018</v>
      </c>
      <c r="W91" s="17"/>
      <c r="X91" s="17"/>
      <c r="Y91" s="17"/>
      <c r="Z91" s="17"/>
      <c r="AA91" s="17"/>
      <c r="AB91" s="17"/>
      <c r="AC91" s="17"/>
      <c r="AD91" s="17"/>
      <c r="AE91" s="17"/>
      <c r="AF91" s="17"/>
      <c r="AG91" s="17"/>
      <c r="AH91" s="17"/>
      <c r="AI91" s="17"/>
      <c r="AJ91" s="17"/>
      <c r="AK91" s="17"/>
    </row>
    <row r="92" spans="1:37" s="3" customFormat="1" ht="12" x14ac:dyDescent="0.3">
      <c r="A92" s="17"/>
      <c r="C92" s="3" t="s">
        <v>40</v>
      </c>
      <c r="D92" s="8" t="s">
        <v>36</v>
      </c>
      <c r="E92" s="17"/>
      <c r="F92" s="20">
        <f>F88*F90/1000</f>
        <v>34.751131221719454</v>
      </c>
      <c r="G92" s="20">
        <f t="shared" si="32"/>
        <v>34.751131221719454</v>
      </c>
      <c r="H92" s="20">
        <f t="shared" si="32"/>
        <v>34.751131221719454</v>
      </c>
      <c r="I92" s="20">
        <f t="shared" si="32"/>
        <v>34.751131221719454</v>
      </c>
      <c r="J92" s="20">
        <f t="shared" si="32"/>
        <v>34.751131221719454</v>
      </c>
      <c r="K92" s="20">
        <f t="shared" si="32"/>
        <v>34.751131221719454</v>
      </c>
      <c r="L92" s="20">
        <f>L88*L90/1000</f>
        <v>34.751131221719454</v>
      </c>
      <c r="M92" s="20">
        <f t="shared" si="32"/>
        <v>34.751131221719454</v>
      </c>
      <c r="N92" s="20">
        <f t="shared" si="32"/>
        <v>34.751131221719454</v>
      </c>
      <c r="O92" s="20">
        <f t="shared" si="32"/>
        <v>34.751131221719454</v>
      </c>
      <c r="P92" s="20">
        <f t="shared" si="32"/>
        <v>34.751131221719454</v>
      </c>
      <c r="Q92" s="20">
        <f t="shared" si="32"/>
        <v>34.751131221719454</v>
      </c>
      <c r="R92" s="20">
        <f t="shared" si="32"/>
        <v>34.751131221719454</v>
      </c>
      <c r="S92" s="20">
        <f t="shared" si="32"/>
        <v>34.751131221719454</v>
      </c>
      <c r="T92" s="20">
        <f t="shared" si="32"/>
        <v>34.751131221719454</v>
      </c>
      <c r="U92" s="20">
        <f t="shared" si="32"/>
        <v>34.751131221719454</v>
      </c>
      <c r="V92" s="20">
        <f t="shared" si="32"/>
        <v>34.751131221719454</v>
      </c>
      <c r="W92" s="17"/>
      <c r="X92" s="17"/>
      <c r="Y92" s="17"/>
      <c r="Z92" s="17"/>
      <c r="AA92" s="17"/>
      <c r="AB92" s="17"/>
      <c r="AC92" s="17"/>
      <c r="AD92" s="17"/>
      <c r="AE92" s="17"/>
      <c r="AF92" s="17"/>
      <c r="AG92" s="17"/>
      <c r="AH92" s="17"/>
      <c r="AI92" s="17"/>
      <c r="AJ92" s="17"/>
      <c r="AK92" s="17"/>
    </row>
    <row r="93" spans="1:37" s="3" customFormat="1" ht="12" x14ac:dyDescent="0.3">
      <c r="A93" s="17"/>
      <c r="D93" s="8"/>
      <c r="E93" s="17"/>
      <c r="F93" s="20"/>
      <c r="G93" s="20"/>
      <c r="H93" s="20"/>
      <c r="I93" s="20"/>
      <c r="J93" s="20"/>
      <c r="K93" s="20"/>
      <c r="L93" s="20"/>
      <c r="M93" s="20"/>
      <c r="N93" s="20"/>
      <c r="O93" s="20"/>
      <c r="P93" s="20"/>
      <c r="Q93" s="20"/>
      <c r="R93" s="20"/>
      <c r="S93" s="20"/>
      <c r="T93" s="20"/>
      <c r="U93" s="20"/>
      <c r="V93" s="20"/>
      <c r="W93" s="17"/>
      <c r="X93" s="17"/>
      <c r="Y93" s="17"/>
      <c r="Z93" s="17"/>
      <c r="AA93" s="17"/>
      <c r="AB93" s="17"/>
      <c r="AC93" s="17"/>
      <c r="AD93" s="17"/>
      <c r="AE93" s="17"/>
      <c r="AF93" s="17"/>
      <c r="AG93" s="17"/>
      <c r="AH93" s="17"/>
      <c r="AI93" s="17"/>
      <c r="AJ93" s="17"/>
      <c r="AK93" s="17"/>
    </row>
    <row r="94" spans="1:37" s="3" customFormat="1" ht="12" x14ac:dyDescent="0.3">
      <c r="A94" s="17"/>
      <c r="C94" s="9" t="s">
        <v>324</v>
      </c>
      <c r="D94" s="8"/>
      <c r="E94" s="17"/>
      <c r="F94" s="20"/>
      <c r="G94" s="20"/>
      <c r="H94" s="20"/>
      <c r="I94" s="20"/>
      <c r="J94" s="20"/>
      <c r="K94" s="20"/>
      <c r="L94" s="20"/>
      <c r="M94" s="20"/>
      <c r="N94" s="20"/>
      <c r="O94" s="20"/>
      <c r="P94" s="20"/>
      <c r="Q94" s="20"/>
      <c r="R94" s="20"/>
      <c r="S94" s="20"/>
      <c r="T94" s="20"/>
      <c r="U94" s="20"/>
      <c r="V94" s="20"/>
      <c r="W94" s="17"/>
      <c r="X94" s="17"/>
      <c r="Y94" s="17"/>
      <c r="Z94" s="17"/>
      <c r="AA94" s="17"/>
      <c r="AB94" s="17"/>
      <c r="AC94" s="17"/>
      <c r="AD94" s="17"/>
      <c r="AE94" s="17"/>
      <c r="AF94" s="17"/>
      <c r="AG94" s="17"/>
      <c r="AH94" s="17"/>
      <c r="AI94" s="17"/>
      <c r="AJ94" s="17"/>
      <c r="AK94" s="17"/>
    </row>
    <row r="95" spans="1:37" s="3" customFormat="1" ht="12" x14ac:dyDescent="0.3">
      <c r="A95" s="17"/>
      <c r="C95" s="3" t="s">
        <v>325</v>
      </c>
      <c r="D95" s="53" t="s">
        <v>318</v>
      </c>
      <c r="E95" s="17"/>
      <c r="F95" s="20"/>
      <c r="G95" s="54" t="s">
        <v>321</v>
      </c>
      <c r="H95" s="20"/>
      <c r="I95" s="20"/>
      <c r="J95" s="20"/>
      <c r="K95" s="20"/>
      <c r="L95" s="20"/>
      <c r="M95" s="20"/>
      <c r="N95" s="20"/>
      <c r="O95" s="20"/>
      <c r="P95" s="20"/>
      <c r="Q95" s="20"/>
      <c r="R95" s="20"/>
      <c r="S95" s="20"/>
      <c r="T95" s="20"/>
      <c r="U95" s="20"/>
      <c r="V95" s="20"/>
      <c r="W95" s="17"/>
      <c r="X95" s="17"/>
      <c r="Y95" s="17"/>
      <c r="Z95" s="17"/>
      <c r="AA95" s="17"/>
      <c r="AB95" s="17"/>
      <c r="AC95" s="17"/>
      <c r="AD95" s="17"/>
      <c r="AE95" s="17"/>
      <c r="AF95" s="17"/>
      <c r="AG95" s="17"/>
      <c r="AH95" s="17"/>
      <c r="AI95" s="17"/>
      <c r="AJ95" s="17"/>
      <c r="AK95" s="17"/>
    </row>
    <row r="96" spans="1:37" s="3" customFormat="1" ht="12" x14ac:dyDescent="0.3">
      <c r="A96" s="17"/>
      <c r="C96" s="3" t="s">
        <v>70</v>
      </c>
      <c r="D96" s="8" t="s">
        <v>32</v>
      </c>
      <c r="E96" s="17"/>
      <c r="F96" s="21">
        <f>F91*F15</f>
        <v>0</v>
      </c>
      <c r="G96" s="21">
        <f>IF(G$9&gt;$D$6,0,F96)</f>
        <v>0</v>
      </c>
      <c r="H96" s="21">
        <f t="shared" ref="H96:V111" si="33">IF(H$9&gt;$D$6,0,G96)</f>
        <v>0</v>
      </c>
      <c r="I96" s="21">
        <f t="shared" si="33"/>
        <v>0</v>
      </c>
      <c r="J96" s="21">
        <f t="shared" si="33"/>
        <v>0</v>
      </c>
      <c r="K96" s="21">
        <f t="shared" si="33"/>
        <v>0</v>
      </c>
      <c r="L96" s="21">
        <f t="shared" si="33"/>
        <v>0</v>
      </c>
      <c r="M96" s="21">
        <f t="shared" si="33"/>
        <v>0</v>
      </c>
      <c r="N96" s="21">
        <f t="shared" si="33"/>
        <v>0</v>
      </c>
      <c r="O96" s="21">
        <f t="shared" si="33"/>
        <v>0</v>
      </c>
      <c r="P96" s="21">
        <f t="shared" si="33"/>
        <v>0</v>
      </c>
      <c r="Q96" s="21">
        <f t="shared" si="33"/>
        <v>0</v>
      </c>
      <c r="R96" s="21">
        <f t="shared" si="33"/>
        <v>0</v>
      </c>
      <c r="S96" s="21">
        <f t="shared" si="33"/>
        <v>0</v>
      </c>
      <c r="T96" s="21">
        <f t="shared" si="33"/>
        <v>0</v>
      </c>
      <c r="U96" s="21">
        <f t="shared" si="33"/>
        <v>0</v>
      </c>
      <c r="V96" s="21">
        <f t="shared" si="33"/>
        <v>0</v>
      </c>
      <c r="W96" s="17"/>
      <c r="X96" s="17"/>
      <c r="Y96" s="17"/>
      <c r="Z96" s="17"/>
      <c r="AA96" s="17"/>
      <c r="AB96" s="17"/>
      <c r="AC96" s="17"/>
      <c r="AD96" s="17"/>
      <c r="AE96" s="17"/>
      <c r="AF96" s="17"/>
      <c r="AG96" s="17"/>
      <c r="AH96" s="17"/>
      <c r="AI96" s="17"/>
      <c r="AJ96" s="17"/>
      <c r="AK96" s="17"/>
    </row>
    <row r="97" spans="1:37" s="3" customFormat="1" ht="12" x14ac:dyDescent="0.3">
      <c r="A97" s="17"/>
      <c r="C97" s="3" t="s">
        <v>71</v>
      </c>
      <c r="D97" s="8" t="s">
        <v>32</v>
      </c>
      <c r="E97" s="17"/>
      <c r="F97" s="19"/>
      <c r="G97" s="21">
        <f>G91*G15</f>
        <v>0</v>
      </c>
      <c r="H97" s="21">
        <f t="shared" si="33"/>
        <v>0</v>
      </c>
      <c r="I97" s="21">
        <f t="shared" si="33"/>
        <v>0</v>
      </c>
      <c r="J97" s="21">
        <f t="shared" si="33"/>
        <v>0</v>
      </c>
      <c r="K97" s="21">
        <f t="shared" si="33"/>
        <v>0</v>
      </c>
      <c r="L97" s="21">
        <f t="shared" si="33"/>
        <v>0</v>
      </c>
      <c r="M97" s="21">
        <f t="shared" si="33"/>
        <v>0</v>
      </c>
      <c r="N97" s="21">
        <f t="shared" si="33"/>
        <v>0</v>
      </c>
      <c r="O97" s="21">
        <f t="shared" si="33"/>
        <v>0</v>
      </c>
      <c r="P97" s="21">
        <f t="shared" si="33"/>
        <v>0</v>
      </c>
      <c r="Q97" s="21">
        <f t="shared" si="33"/>
        <v>0</v>
      </c>
      <c r="R97" s="21">
        <f t="shared" si="33"/>
        <v>0</v>
      </c>
      <c r="S97" s="21">
        <f t="shared" si="33"/>
        <v>0</v>
      </c>
      <c r="T97" s="21">
        <f t="shared" si="33"/>
        <v>0</v>
      </c>
      <c r="U97" s="21">
        <f t="shared" si="33"/>
        <v>0</v>
      </c>
      <c r="V97" s="21">
        <f t="shared" si="33"/>
        <v>0</v>
      </c>
      <c r="W97" s="17"/>
      <c r="X97" s="17"/>
      <c r="Y97" s="17"/>
      <c r="Z97" s="17"/>
      <c r="AA97" s="17"/>
      <c r="AB97" s="17"/>
      <c r="AC97" s="17"/>
      <c r="AD97" s="17"/>
      <c r="AE97" s="17"/>
      <c r="AF97" s="17"/>
      <c r="AG97" s="17"/>
      <c r="AH97" s="17"/>
      <c r="AI97" s="17"/>
      <c r="AJ97" s="17"/>
      <c r="AK97" s="17"/>
    </row>
    <row r="98" spans="1:37" s="3" customFormat="1" ht="12" x14ac:dyDescent="0.3">
      <c r="A98" s="17"/>
      <c r="C98" s="3" t="s">
        <v>72</v>
      </c>
      <c r="D98" s="8" t="s">
        <v>32</v>
      </c>
      <c r="E98" s="17"/>
      <c r="F98" s="19"/>
      <c r="G98" s="19"/>
      <c r="H98" s="21">
        <f>H91*H15</f>
        <v>116.64911963648647</v>
      </c>
      <c r="I98" s="21">
        <f t="shared" si="33"/>
        <v>116.64911963648647</v>
      </c>
      <c r="J98" s="21">
        <f t="shared" si="33"/>
        <v>116.64911963648647</v>
      </c>
      <c r="K98" s="21">
        <f t="shared" si="33"/>
        <v>116.64911963648647</v>
      </c>
      <c r="L98" s="21">
        <f t="shared" si="33"/>
        <v>116.64911963648647</v>
      </c>
      <c r="M98" s="21">
        <f t="shared" si="33"/>
        <v>116.64911963648647</v>
      </c>
      <c r="N98" s="21">
        <f t="shared" si="33"/>
        <v>116.64911963648647</v>
      </c>
      <c r="O98" s="21">
        <f t="shared" si="33"/>
        <v>116.64911963648647</v>
      </c>
      <c r="P98" s="21">
        <f t="shared" si="33"/>
        <v>116.64911963648647</v>
      </c>
      <c r="Q98" s="21">
        <f t="shared" si="33"/>
        <v>116.64911963648647</v>
      </c>
      <c r="R98" s="21">
        <f t="shared" si="33"/>
        <v>116.64911963648647</v>
      </c>
      <c r="S98" s="21">
        <f t="shared" si="33"/>
        <v>116.64911963648647</v>
      </c>
      <c r="T98" s="21">
        <f t="shared" si="33"/>
        <v>116.64911963648647</v>
      </c>
      <c r="U98" s="21">
        <f t="shared" si="33"/>
        <v>116.64911963648647</v>
      </c>
      <c r="V98" s="21">
        <f t="shared" si="33"/>
        <v>116.64911963648647</v>
      </c>
      <c r="W98" s="17"/>
      <c r="X98" s="17"/>
      <c r="Y98" s="17"/>
      <c r="Z98" s="17"/>
      <c r="AA98" s="17"/>
      <c r="AB98" s="17"/>
      <c r="AC98" s="17"/>
      <c r="AD98" s="17"/>
      <c r="AE98" s="17"/>
      <c r="AF98" s="17"/>
      <c r="AG98" s="17"/>
      <c r="AH98" s="17"/>
      <c r="AI98" s="17"/>
      <c r="AJ98" s="17"/>
      <c r="AK98" s="17"/>
    </row>
    <row r="99" spans="1:37" s="3" customFormat="1" ht="12" x14ac:dyDescent="0.3">
      <c r="A99" s="17"/>
      <c r="C99" s="3" t="s">
        <v>73</v>
      </c>
      <c r="D99" s="8" t="s">
        <v>32</v>
      </c>
      <c r="E99" s="17"/>
      <c r="F99" s="19"/>
      <c r="G99" s="19"/>
      <c r="H99" s="19"/>
      <c r="I99" s="21">
        <f>I91*I15</f>
        <v>115.74147971761711</v>
      </c>
      <c r="J99" s="21">
        <f t="shared" si="33"/>
        <v>115.74147971761711</v>
      </c>
      <c r="K99" s="21">
        <f t="shared" si="33"/>
        <v>115.74147971761711</v>
      </c>
      <c r="L99" s="21">
        <f t="shared" si="33"/>
        <v>115.74147971761711</v>
      </c>
      <c r="M99" s="21">
        <f t="shared" si="33"/>
        <v>115.74147971761711</v>
      </c>
      <c r="N99" s="21">
        <f t="shared" si="33"/>
        <v>115.74147971761711</v>
      </c>
      <c r="O99" s="21">
        <f t="shared" si="33"/>
        <v>115.74147971761711</v>
      </c>
      <c r="P99" s="21">
        <f t="shared" si="33"/>
        <v>115.74147971761711</v>
      </c>
      <c r="Q99" s="21">
        <f t="shared" si="33"/>
        <v>115.74147971761711</v>
      </c>
      <c r="R99" s="21">
        <f t="shared" si="33"/>
        <v>115.74147971761711</v>
      </c>
      <c r="S99" s="21">
        <f t="shared" si="33"/>
        <v>115.74147971761711</v>
      </c>
      <c r="T99" s="21">
        <f t="shared" si="33"/>
        <v>115.74147971761711</v>
      </c>
      <c r="U99" s="21">
        <f t="shared" si="33"/>
        <v>115.74147971761711</v>
      </c>
      <c r="V99" s="21">
        <f t="shared" si="33"/>
        <v>115.74147971761711</v>
      </c>
      <c r="W99" s="17"/>
      <c r="X99" s="17"/>
      <c r="Y99" s="17"/>
      <c r="Z99" s="17"/>
      <c r="AA99" s="17"/>
      <c r="AB99" s="17"/>
      <c r="AC99" s="17"/>
      <c r="AD99" s="17"/>
      <c r="AE99" s="17"/>
      <c r="AF99" s="17"/>
      <c r="AG99" s="17"/>
      <c r="AH99" s="17"/>
      <c r="AI99" s="17"/>
      <c r="AJ99" s="17"/>
      <c r="AK99" s="17"/>
    </row>
    <row r="100" spans="1:37" s="3" customFormat="1" ht="12" x14ac:dyDescent="0.3">
      <c r="A100" s="17"/>
      <c r="C100" s="3" t="s">
        <v>74</v>
      </c>
      <c r="D100" s="8" t="s">
        <v>32</v>
      </c>
      <c r="E100" s="17"/>
      <c r="F100" s="19"/>
      <c r="G100" s="19"/>
      <c r="H100" s="19"/>
      <c r="I100" s="19"/>
      <c r="J100" s="21">
        <f>J91*J15</f>
        <v>112.83154271316315</v>
      </c>
      <c r="K100" s="21">
        <f t="shared" si="33"/>
        <v>112.83154271316315</v>
      </c>
      <c r="L100" s="21">
        <f t="shared" si="33"/>
        <v>112.83154271316315</v>
      </c>
      <c r="M100" s="21">
        <f t="shared" si="33"/>
        <v>112.83154271316315</v>
      </c>
      <c r="N100" s="21">
        <f t="shared" si="33"/>
        <v>112.83154271316315</v>
      </c>
      <c r="O100" s="21">
        <f t="shared" si="33"/>
        <v>112.83154271316315</v>
      </c>
      <c r="P100" s="21">
        <f t="shared" si="33"/>
        <v>112.83154271316315</v>
      </c>
      <c r="Q100" s="21">
        <f t="shared" si="33"/>
        <v>112.83154271316315</v>
      </c>
      <c r="R100" s="21">
        <f t="shared" si="33"/>
        <v>112.83154271316315</v>
      </c>
      <c r="S100" s="21">
        <f t="shared" si="33"/>
        <v>112.83154271316315</v>
      </c>
      <c r="T100" s="21">
        <f t="shared" si="33"/>
        <v>112.83154271316315</v>
      </c>
      <c r="U100" s="21">
        <f t="shared" si="33"/>
        <v>112.83154271316315</v>
      </c>
      <c r="V100" s="21">
        <f t="shared" si="33"/>
        <v>112.83154271316315</v>
      </c>
      <c r="W100" s="17"/>
      <c r="X100" s="17"/>
      <c r="Y100" s="17"/>
      <c r="Z100" s="17"/>
      <c r="AA100" s="17"/>
      <c r="AB100" s="17"/>
      <c r="AC100" s="17"/>
      <c r="AD100" s="17"/>
      <c r="AE100" s="17"/>
      <c r="AF100" s="17"/>
      <c r="AG100" s="17"/>
      <c r="AH100" s="17"/>
      <c r="AI100" s="17"/>
      <c r="AJ100" s="17"/>
      <c r="AK100" s="17"/>
    </row>
    <row r="101" spans="1:37" s="3" customFormat="1" ht="12" x14ac:dyDescent="0.3">
      <c r="A101" s="17"/>
      <c r="C101" s="3" t="s">
        <v>75</v>
      </c>
      <c r="D101" s="8" t="s">
        <v>32</v>
      </c>
      <c r="E101" s="17"/>
      <c r="F101" s="19"/>
      <c r="G101" s="19"/>
      <c r="H101" s="19"/>
      <c r="I101" s="19"/>
      <c r="J101" s="19"/>
      <c r="K101" s="21">
        <f>K91*K15</f>
        <v>107.19412874637881</v>
      </c>
      <c r="L101" s="21">
        <f t="shared" si="33"/>
        <v>107.19412874637881</v>
      </c>
      <c r="M101" s="21">
        <f t="shared" si="33"/>
        <v>107.19412874637881</v>
      </c>
      <c r="N101" s="21">
        <f t="shared" si="33"/>
        <v>107.19412874637881</v>
      </c>
      <c r="O101" s="21">
        <f t="shared" si="33"/>
        <v>107.19412874637881</v>
      </c>
      <c r="P101" s="21">
        <f t="shared" si="33"/>
        <v>107.19412874637881</v>
      </c>
      <c r="Q101" s="21">
        <f t="shared" si="33"/>
        <v>107.19412874637881</v>
      </c>
      <c r="R101" s="21">
        <f t="shared" si="33"/>
        <v>107.19412874637881</v>
      </c>
      <c r="S101" s="21">
        <f t="shared" si="33"/>
        <v>107.19412874637881</v>
      </c>
      <c r="T101" s="21">
        <f t="shared" si="33"/>
        <v>107.19412874637881</v>
      </c>
      <c r="U101" s="21">
        <f t="shared" si="33"/>
        <v>107.19412874637881</v>
      </c>
      <c r="V101" s="21">
        <f t="shared" si="33"/>
        <v>107.19412874637881</v>
      </c>
      <c r="W101" s="17"/>
      <c r="X101" s="17"/>
      <c r="Y101" s="17"/>
      <c r="Z101" s="17"/>
      <c r="AA101" s="17"/>
      <c r="AB101" s="17"/>
      <c r="AC101" s="17"/>
      <c r="AD101" s="17"/>
      <c r="AE101" s="17"/>
      <c r="AF101" s="17"/>
      <c r="AG101" s="17"/>
      <c r="AH101" s="17"/>
      <c r="AI101" s="17"/>
      <c r="AJ101" s="17"/>
      <c r="AK101" s="17"/>
    </row>
    <row r="102" spans="1:37" s="3" customFormat="1" ht="12" x14ac:dyDescent="0.3">
      <c r="A102" s="17"/>
      <c r="C102" s="3" t="s">
        <v>76</v>
      </c>
      <c r="D102" s="8" t="s">
        <v>32</v>
      </c>
      <c r="E102" s="17"/>
      <c r="F102" s="19"/>
      <c r="G102" s="19"/>
      <c r="H102" s="19"/>
      <c r="I102" s="19"/>
      <c r="J102" s="19"/>
      <c r="K102" s="19"/>
      <c r="L102" s="21">
        <f>L91*L15</f>
        <v>95.491771545338693</v>
      </c>
      <c r="M102" s="21">
        <f t="shared" si="33"/>
        <v>95.491771545338693</v>
      </c>
      <c r="N102" s="21">
        <f t="shared" si="33"/>
        <v>95.491771545338693</v>
      </c>
      <c r="O102" s="21">
        <f t="shared" si="33"/>
        <v>95.491771545338693</v>
      </c>
      <c r="P102" s="21">
        <f t="shared" si="33"/>
        <v>95.491771545338693</v>
      </c>
      <c r="Q102" s="21">
        <f t="shared" si="33"/>
        <v>95.491771545338693</v>
      </c>
      <c r="R102" s="21">
        <f t="shared" si="33"/>
        <v>95.491771545338693</v>
      </c>
      <c r="S102" s="21">
        <f t="shared" si="33"/>
        <v>95.491771545338693</v>
      </c>
      <c r="T102" s="21">
        <f t="shared" si="33"/>
        <v>95.491771545338693</v>
      </c>
      <c r="U102" s="21">
        <f t="shared" si="33"/>
        <v>95.491771545338693</v>
      </c>
      <c r="V102" s="21">
        <f t="shared" si="33"/>
        <v>95.491771545338693</v>
      </c>
      <c r="W102" s="17"/>
      <c r="X102" s="17"/>
      <c r="Y102" s="17"/>
      <c r="Z102" s="17"/>
      <c r="AA102" s="17"/>
      <c r="AB102" s="17"/>
      <c r="AC102" s="17"/>
      <c r="AD102" s="17"/>
      <c r="AE102" s="17"/>
      <c r="AF102" s="17"/>
      <c r="AG102" s="17"/>
      <c r="AH102" s="17"/>
      <c r="AI102" s="17"/>
      <c r="AJ102" s="17"/>
      <c r="AK102" s="17"/>
    </row>
    <row r="103" spans="1:37" s="3" customFormat="1" ht="12" x14ac:dyDescent="0.3">
      <c r="A103" s="17"/>
      <c r="C103" s="3" t="s">
        <v>199</v>
      </c>
      <c r="D103" s="8" t="s">
        <v>32</v>
      </c>
      <c r="E103" s="17"/>
      <c r="F103" s="19"/>
      <c r="G103" s="19"/>
      <c r="H103" s="19"/>
      <c r="I103" s="19"/>
      <c r="J103" s="19"/>
      <c r="K103" s="19"/>
      <c r="L103" s="21"/>
      <c r="M103" s="21">
        <f>M91*M15</f>
        <v>80.958858715476154</v>
      </c>
      <c r="N103" s="21">
        <f t="shared" si="33"/>
        <v>80.958858715476154</v>
      </c>
      <c r="O103" s="21">
        <f t="shared" si="33"/>
        <v>80.958858715476154</v>
      </c>
      <c r="P103" s="21">
        <f t="shared" si="33"/>
        <v>80.958858715476154</v>
      </c>
      <c r="Q103" s="21">
        <f t="shared" si="33"/>
        <v>80.958858715476154</v>
      </c>
      <c r="R103" s="21">
        <f t="shared" si="33"/>
        <v>80.958858715476154</v>
      </c>
      <c r="S103" s="21">
        <f t="shared" si="33"/>
        <v>80.958858715476154</v>
      </c>
      <c r="T103" s="21">
        <f t="shared" si="33"/>
        <v>80.958858715476154</v>
      </c>
      <c r="U103" s="21">
        <f t="shared" si="33"/>
        <v>80.958858715476154</v>
      </c>
      <c r="V103" s="21">
        <f t="shared" si="33"/>
        <v>80.958858715476154</v>
      </c>
      <c r="W103" s="17"/>
      <c r="X103" s="17"/>
      <c r="Y103" s="17"/>
      <c r="Z103" s="17"/>
      <c r="AA103" s="17"/>
      <c r="AB103" s="17"/>
      <c r="AC103" s="17"/>
      <c r="AD103" s="17"/>
      <c r="AE103" s="17"/>
      <c r="AF103" s="17"/>
      <c r="AG103" s="17"/>
      <c r="AH103" s="17"/>
      <c r="AI103" s="17"/>
      <c r="AJ103" s="17"/>
      <c r="AK103" s="17"/>
    </row>
    <row r="104" spans="1:37" s="3" customFormat="1" ht="12" x14ac:dyDescent="0.3">
      <c r="A104" s="17"/>
      <c r="C104" s="3" t="s">
        <v>200</v>
      </c>
      <c r="D104" s="8" t="s">
        <v>32</v>
      </c>
      <c r="E104" s="17"/>
      <c r="F104" s="19"/>
      <c r="G104" s="19"/>
      <c r="H104" s="19"/>
      <c r="I104" s="19"/>
      <c r="J104" s="19"/>
      <c r="K104" s="19"/>
      <c r="L104" s="21"/>
      <c r="M104" s="21"/>
      <c r="N104" s="21">
        <f>N91*N15</f>
        <v>66.635558997607092</v>
      </c>
      <c r="O104" s="21">
        <f t="shared" si="33"/>
        <v>66.635558997607092</v>
      </c>
      <c r="P104" s="21">
        <f t="shared" si="33"/>
        <v>66.635558997607092</v>
      </c>
      <c r="Q104" s="21">
        <f t="shared" si="33"/>
        <v>66.635558997607092</v>
      </c>
      <c r="R104" s="21">
        <f t="shared" si="33"/>
        <v>66.635558997607092</v>
      </c>
      <c r="S104" s="21">
        <f t="shared" si="33"/>
        <v>66.635558997607092</v>
      </c>
      <c r="T104" s="21">
        <f t="shared" si="33"/>
        <v>66.635558997607092</v>
      </c>
      <c r="U104" s="21">
        <f t="shared" si="33"/>
        <v>66.635558997607092</v>
      </c>
      <c r="V104" s="21">
        <f t="shared" si="33"/>
        <v>66.635558997607092</v>
      </c>
      <c r="W104" s="17"/>
      <c r="X104" s="17"/>
      <c r="Y104" s="17"/>
      <c r="Z104" s="17"/>
      <c r="AA104" s="17"/>
      <c r="AB104" s="17"/>
      <c r="AC104" s="17"/>
      <c r="AD104" s="17"/>
      <c r="AE104" s="17"/>
      <c r="AF104" s="17"/>
      <c r="AG104" s="17"/>
      <c r="AH104" s="17"/>
      <c r="AI104" s="17"/>
      <c r="AJ104" s="17"/>
      <c r="AK104" s="17"/>
    </row>
    <row r="105" spans="1:37" s="3" customFormat="1" ht="12" x14ac:dyDescent="0.3">
      <c r="A105" s="17"/>
      <c r="C105" s="3" t="s">
        <v>201</v>
      </c>
      <c r="D105" s="8" t="s">
        <v>32</v>
      </c>
      <c r="E105" s="17"/>
      <c r="F105" s="19"/>
      <c r="G105" s="19"/>
      <c r="H105" s="19"/>
      <c r="I105" s="19"/>
      <c r="J105" s="19"/>
      <c r="K105" s="19"/>
      <c r="L105" s="21"/>
      <c r="M105" s="21"/>
      <c r="N105" s="21"/>
      <c r="O105" s="21">
        <f>O91*O15</f>
        <v>51.066801693919395</v>
      </c>
      <c r="P105" s="21">
        <f t="shared" si="33"/>
        <v>51.066801693919395</v>
      </c>
      <c r="Q105" s="21">
        <f t="shared" si="33"/>
        <v>51.066801693919395</v>
      </c>
      <c r="R105" s="21">
        <f t="shared" si="33"/>
        <v>51.066801693919395</v>
      </c>
      <c r="S105" s="21">
        <f t="shared" si="33"/>
        <v>51.066801693919395</v>
      </c>
      <c r="T105" s="21">
        <f t="shared" si="33"/>
        <v>51.066801693919395</v>
      </c>
      <c r="U105" s="21">
        <f t="shared" si="33"/>
        <v>51.066801693919395</v>
      </c>
      <c r="V105" s="21">
        <f t="shared" si="33"/>
        <v>51.066801693919395</v>
      </c>
      <c r="W105" s="17"/>
      <c r="X105" s="17"/>
      <c r="Y105" s="17"/>
      <c r="Z105" s="17"/>
      <c r="AA105" s="17"/>
      <c r="AB105" s="17"/>
      <c r="AC105" s="17"/>
      <c r="AD105" s="17"/>
      <c r="AE105" s="17"/>
      <c r="AF105" s="17"/>
      <c r="AG105" s="17"/>
      <c r="AH105" s="17"/>
      <c r="AI105" s="17"/>
      <c r="AJ105" s="17"/>
      <c r="AK105" s="17"/>
    </row>
    <row r="106" spans="1:37" s="3" customFormat="1" ht="12" x14ac:dyDescent="0.3">
      <c r="A106" s="17"/>
      <c r="C106" s="3" t="s">
        <v>202</v>
      </c>
      <c r="D106" s="8" t="s">
        <v>32</v>
      </c>
      <c r="E106" s="17"/>
      <c r="F106" s="19"/>
      <c r="G106" s="19"/>
      <c r="H106" s="19"/>
      <c r="I106" s="19"/>
      <c r="J106" s="19"/>
      <c r="K106" s="19"/>
      <c r="L106" s="21"/>
      <c r="M106" s="21"/>
      <c r="N106" s="21"/>
      <c r="O106" s="21"/>
      <c r="P106" s="21">
        <f>P91*P15</f>
        <v>38.406371627458157</v>
      </c>
      <c r="Q106" s="21">
        <f t="shared" si="33"/>
        <v>38.406371627458157</v>
      </c>
      <c r="R106" s="21">
        <f t="shared" si="33"/>
        <v>38.406371627458157</v>
      </c>
      <c r="S106" s="21">
        <f t="shared" si="33"/>
        <v>38.406371627458157</v>
      </c>
      <c r="T106" s="21">
        <f t="shared" si="33"/>
        <v>38.406371627458157</v>
      </c>
      <c r="U106" s="21">
        <f t="shared" si="33"/>
        <v>38.406371627458157</v>
      </c>
      <c r="V106" s="21">
        <f t="shared" si="33"/>
        <v>38.406371627458157</v>
      </c>
      <c r="W106" s="17"/>
      <c r="X106" s="17"/>
      <c r="Y106" s="17"/>
      <c r="Z106" s="17"/>
      <c r="AA106" s="17"/>
      <c r="AB106" s="17"/>
      <c r="AC106" s="17"/>
      <c r="AD106" s="17"/>
      <c r="AE106" s="17"/>
      <c r="AF106" s="17"/>
      <c r="AG106" s="17"/>
      <c r="AH106" s="17"/>
      <c r="AI106" s="17"/>
      <c r="AJ106" s="17"/>
      <c r="AK106" s="17"/>
    </row>
    <row r="107" spans="1:37" s="3" customFormat="1" ht="12" x14ac:dyDescent="0.3">
      <c r="A107" s="17"/>
      <c r="C107" s="3" t="s">
        <v>203</v>
      </c>
      <c r="D107" s="8" t="s">
        <v>32</v>
      </c>
      <c r="E107" s="17"/>
      <c r="F107" s="19"/>
      <c r="G107" s="19"/>
      <c r="H107" s="19"/>
      <c r="I107" s="19"/>
      <c r="J107" s="19"/>
      <c r="K107" s="19"/>
      <c r="L107" s="21"/>
      <c r="M107" s="21"/>
      <c r="N107" s="21"/>
      <c r="O107" s="21"/>
      <c r="P107" s="21"/>
      <c r="Q107" s="21">
        <f>Q91*Q15</f>
        <v>29.586574210454678</v>
      </c>
      <c r="R107" s="21">
        <f t="shared" si="33"/>
        <v>29.586574210454678</v>
      </c>
      <c r="S107" s="21">
        <f t="shared" si="33"/>
        <v>29.586574210454678</v>
      </c>
      <c r="T107" s="21">
        <f t="shared" si="33"/>
        <v>29.586574210454678</v>
      </c>
      <c r="U107" s="21">
        <f t="shared" si="33"/>
        <v>29.586574210454678</v>
      </c>
      <c r="V107" s="21">
        <f t="shared" si="33"/>
        <v>29.586574210454678</v>
      </c>
      <c r="W107" s="17"/>
      <c r="X107" s="17"/>
      <c r="Y107" s="17"/>
      <c r="Z107" s="17"/>
      <c r="AA107" s="17"/>
      <c r="AB107" s="17"/>
      <c r="AC107" s="17"/>
      <c r="AD107" s="17"/>
      <c r="AE107" s="17"/>
      <c r="AF107" s="17"/>
      <c r="AG107" s="17"/>
      <c r="AH107" s="17"/>
      <c r="AI107" s="17"/>
      <c r="AJ107" s="17"/>
      <c r="AK107" s="17"/>
    </row>
    <row r="108" spans="1:37" s="3" customFormat="1" ht="12" x14ac:dyDescent="0.3">
      <c r="A108" s="17"/>
      <c r="C108" s="3" t="s">
        <v>326</v>
      </c>
      <c r="D108" s="8" t="s">
        <v>32</v>
      </c>
      <c r="E108" s="17"/>
      <c r="F108" s="19"/>
      <c r="G108" s="19"/>
      <c r="H108" s="19"/>
      <c r="I108" s="19"/>
      <c r="J108" s="19"/>
      <c r="K108" s="19"/>
      <c r="L108" s="21"/>
      <c r="M108" s="21"/>
      <c r="N108" s="21"/>
      <c r="O108" s="21"/>
      <c r="P108" s="21"/>
      <c r="Q108" s="21"/>
      <c r="R108" s="21">
        <f>R91*R15</f>
        <v>24.759979814530627</v>
      </c>
      <c r="S108" s="21">
        <f t="shared" si="33"/>
        <v>24.759979814530627</v>
      </c>
      <c r="T108" s="21">
        <f t="shared" si="33"/>
        <v>24.759979814530627</v>
      </c>
      <c r="U108" s="21">
        <f t="shared" si="33"/>
        <v>24.759979814530627</v>
      </c>
      <c r="V108" s="21">
        <f t="shared" si="33"/>
        <v>24.759979814530627</v>
      </c>
      <c r="W108" s="17"/>
      <c r="X108" s="17"/>
      <c r="Y108" s="17"/>
      <c r="Z108" s="17"/>
      <c r="AA108" s="17"/>
      <c r="AB108" s="17"/>
      <c r="AC108" s="17"/>
      <c r="AD108" s="17"/>
      <c r="AE108" s="17"/>
      <c r="AF108" s="17"/>
      <c r="AG108" s="17"/>
      <c r="AH108" s="17"/>
      <c r="AI108" s="17"/>
      <c r="AJ108" s="17"/>
      <c r="AK108" s="17"/>
    </row>
    <row r="109" spans="1:37" s="3" customFormat="1" ht="12" x14ac:dyDescent="0.3">
      <c r="A109" s="17"/>
      <c r="C109" s="3" t="s">
        <v>327</v>
      </c>
      <c r="D109" s="8" t="s">
        <v>32</v>
      </c>
      <c r="E109" s="17"/>
      <c r="F109" s="19"/>
      <c r="G109" s="19"/>
      <c r="H109" s="19"/>
      <c r="I109" s="19"/>
      <c r="J109" s="19"/>
      <c r="K109" s="19"/>
      <c r="L109" s="21"/>
      <c r="M109" s="21"/>
      <c r="N109" s="21"/>
      <c r="O109" s="21"/>
      <c r="P109" s="21"/>
      <c r="Q109" s="21"/>
      <c r="R109" s="21"/>
      <c r="S109" s="21">
        <f>S91*S15</f>
        <v>21.066490350272215</v>
      </c>
      <c r="T109" s="21">
        <f t="shared" si="33"/>
        <v>21.066490350272215</v>
      </c>
      <c r="U109" s="21">
        <f t="shared" si="33"/>
        <v>21.066490350272215</v>
      </c>
      <c r="V109" s="21">
        <f t="shared" si="33"/>
        <v>21.066490350272215</v>
      </c>
      <c r="W109" s="17"/>
      <c r="X109" s="17"/>
      <c r="Y109" s="17"/>
      <c r="Z109" s="17"/>
      <c r="AA109" s="17"/>
      <c r="AB109" s="17"/>
      <c r="AC109" s="17"/>
      <c r="AD109" s="17"/>
      <c r="AE109" s="17"/>
      <c r="AF109" s="17"/>
      <c r="AG109" s="17"/>
      <c r="AH109" s="17"/>
      <c r="AI109" s="17"/>
      <c r="AJ109" s="17"/>
      <c r="AK109" s="17"/>
    </row>
    <row r="110" spans="1:37" s="3" customFormat="1" ht="12" x14ac:dyDescent="0.3">
      <c r="A110" s="17"/>
      <c r="C110" s="3" t="s">
        <v>328</v>
      </c>
      <c r="D110" s="8" t="s">
        <v>32</v>
      </c>
      <c r="E110" s="17"/>
      <c r="F110" s="19"/>
      <c r="G110" s="19"/>
      <c r="H110" s="19"/>
      <c r="I110" s="19"/>
      <c r="J110" s="19"/>
      <c r="K110" s="19"/>
      <c r="L110" s="21"/>
      <c r="M110" s="21"/>
      <c r="N110" s="21"/>
      <c r="O110" s="21"/>
      <c r="P110" s="21"/>
      <c r="Q110" s="21"/>
      <c r="R110" s="21"/>
      <c r="S110" s="21"/>
      <c r="T110" s="21">
        <f>T91*T15</f>
        <v>18.026997357440081</v>
      </c>
      <c r="U110" s="21">
        <f t="shared" si="33"/>
        <v>18.026997357440081</v>
      </c>
      <c r="V110" s="21">
        <f t="shared" si="33"/>
        <v>18.026997357440081</v>
      </c>
      <c r="W110" s="17"/>
      <c r="X110" s="17"/>
      <c r="Y110" s="17"/>
      <c r="Z110" s="17"/>
      <c r="AA110" s="17"/>
      <c r="AB110" s="17"/>
      <c r="AC110" s="17"/>
      <c r="AD110" s="17"/>
      <c r="AE110" s="17"/>
      <c r="AF110" s="17"/>
      <c r="AG110" s="17"/>
      <c r="AH110" s="17"/>
      <c r="AI110" s="17"/>
      <c r="AJ110" s="17"/>
      <c r="AK110" s="17"/>
    </row>
    <row r="111" spans="1:37" s="3" customFormat="1" ht="12" x14ac:dyDescent="0.3">
      <c r="A111" s="17"/>
      <c r="C111" s="3" t="s">
        <v>329</v>
      </c>
      <c r="D111" s="8" t="s">
        <v>32</v>
      </c>
      <c r="E111" s="17"/>
      <c r="F111" s="19"/>
      <c r="G111" s="19"/>
      <c r="H111" s="19"/>
      <c r="I111" s="19"/>
      <c r="J111" s="19"/>
      <c r="K111" s="19"/>
      <c r="L111" s="21"/>
      <c r="M111" s="21"/>
      <c r="N111" s="21"/>
      <c r="O111" s="21"/>
      <c r="P111" s="21"/>
      <c r="Q111" s="21"/>
      <c r="R111" s="21"/>
      <c r="S111" s="21"/>
      <c r="T111" s="21"/>
      <c r="U111" s="21">
        <f>U91*U15</f>
        <v>15.104242426648812</v>
      </c>
      <c r="V111" s="21">
        <f t="shared" si="33"/>
        <v>15.104242426648812</v>
      </c>
      <c r="W111" s="17"/>
      <c r="X111" s="17"/>
      <c r="Y111" s="17"/>
      <c r="Z111" s="17"/>
      <c r="AA111" s="17"/>
      <c r="AB111" s="17"/>
      <c r="AC111" s="17"/>
      <c r="AD111" s="17"/>
      <c r="AE111" s="17"/>
      <c r="AF111" s="17"/>
      <c r="AG111" s="17"/>
      <c r="AH111" s="17"/>
      <c r="AI111" s="17"/>
      <c r="AJ111" s="17"/>
      <c r="AK111" s="17"/>
    </row>
    <row r="112" spans="1:37" s="3" customFormat="1" ht="12" x14ac:dyDescent="0.3">
      <c r="A112" s="17"/>
      <c r="C112" s="3" t="s">
        <v>330</v>
      </c>
      <c r="D112" s="8" t="s">
        <v>32</v>
      </c>
      <c r="E112" s="17"/>
      <c r="F112" s="19"/>
      <c r="G112" s="19"/>
      <c r="H112" s="19"/>
      <c r="I112" s="19"/>
      <c r="J112" s="19"/>
      <c r="K112" s="19"/>
      <c r="L112" s="21"/>
      <c r="M112" s="21"/>
      <c r="N112" s="21"/>
      <c r="O112" s="21"/>
      <c r="P112" s="21"/>
      <c r="Q112" s="21"/>
      <c r="R112" s="21"/>
      <c r="S112" s="21"/>
      <c r="T112" s="21"/>
      <c r="U112" s="21"/>
      <c r="V112" s="21">
        <f>V91*V15</f>
        <v>12.44636903134634</v>
      </c>
      <c r="W112" s="17"/>
      <c r="X112" s="17"/>
      <c r="Y112" s="17"/>
      <c r="Z112" s="17"/>
      <c r="AA112" s="17"/>
      <c r="AB112" s="17"/>
      <c r="AC112" s="17"/>
      <c r="AD112" s="17"/>
      <c r="AE112" s="17"/>
      <c r="AF112" s="17"/>
      <c r="AG112" s="17"/>
      <c r="AH112" s="17"/>
      <c r="AI112" s="17"/>
      <c r="AJ112" s="17"/>
      <c r="AK112" s="17"/>
    </row>
    <row r="113" spans="1:41" s="3" customFormat="1" ht="12" x14ac:dyDescent="0.3">
      <c r="A113" s="17"/>
      <c r="C113" s="9" t="s">
        <v>331</v>
      </c>
      <c r="D113" s="10" t="s">
        <v>32</v>
      </c>
      <c r="E113" s="23"/>
      <c r="F113" s="22">
        <f>SUM(F96:F112)</f>
        <v>0</v>
      </c>
      <c r="G113" s="22">
        <f t="shared" ref="G113:V113" si="34">SUM(G96:G112)</f>
        <v>0</v>
      </c>
      <c r="H113" s="22">
        <f t="shared" si="34"/>
        <v>116.64911963648647</v>
      </c>
      <c r="I113" s="22">
        <f t="shared" si="34"/>
        <v>232.39059935410359</v>
      </c>
      <c r="J113" s="22">
        <f t="shared" si="34"/>
        <v>345.22214206726676</v>
      </c>
      <c r="K113" s="22">
        <f t="shared" si="34"/>
        <v>452.41627081364555</v>
      </c>
      <c r="L113" s="22">
        <f t="shared" si="34"/>
        <v>547.90804235898429</v>
      </c>
      <c r="M113" s="22">
        <f t="shared" si="34"/>
        <v>628.86690107446043</v>
      </c>
      <c r="N113" s="22">
        <f t="shared" si="34"/>
        <v>695.50246007206749</v>
      </c>
      <c r="O113" s="22">
        <f t="shared" si="34"/>
        <v>746.56926176598688</v>
      </c>
      <c r="P113" s="22">
        <f t="shared" si="34"/>
        <v>784.97563339344504</v>
      </c>
      <c r="Q113" s="22">
        <f t="shared" si="34"/>
        <v>814.56220760389976</v>
      </c>
      <c r="R113" s="22">
        <f t="shared" si="34"/>
        <v>839.32218741843042</v>
      </c>
      <c r="S113" s="22">
        <f t="shared" si="34"/>
        <v>860.38867776870268</v>
      </c>
      <c r="T113" s="22">
        <f t="shared" si="34"/>
        <v>878.41567512614279</v>
      </c>
      <c r="U113" s="22">
        <f t="shared" si="34"/>
        <v>893.51991755279164</v>
      </c>
      <c r="V113" s="22">
        <f t="shared" si="34"/>
        <v>905.96628658413795</v>
      </c>
      <c r="W113" s="17"/>
      <c r="X113" s="17"/>
      <c r="Y113" s="17"/>
      <c r="Z113" s="17"/>
      <c r="AA113" s="17"/>
      <c r="AB113" s="17"/>
      <c r="AC113" s="17"/>
      <c r="AD113" s="17"/>
      <c r="AE113" s="17"/>
      <c r="AF113" s="17"/>
      <c r="AG113" s="17"/>
      <c r="AH113" s="17"/>
      <c r="AI113" s="17"/>
      <c r="AJ113" s="17"/>
      <c r="AK113" s="17"/>
    </row>
    <row r="114" spans="1:41" s="3" customFormat="1" ht="12" x14ac:dyDescent="0.3">
      <c r="A114" s="17"/>
      <c r="C114" s="9"/>
      <c r="D114" s="10"/>
      <c r="E114" s="23"/>
      <c r="F114" s="22"/>
      <c r="G114" s="22"/>
      <c r="H114" s="22"/>
      <c r="I114" s="22"/>
      <c r="J114" s="22"/>
      <c r="K114" s="22"/>
      <c r="L114" s="22"/>
      <c r="M114" s="22"/>
      <c r="N114" s="22"/>
      <c r="O114" s="22"/>
      <c r="P114" s="22"/>
      <c r="Q114" s="22"/>
      <c r="R114" s="22"/>
      <c r="S114" s="22"/>
      <c r="T114" s="22"/>
      <c r="U114" s="22"/>
      <c r="V114" s="22"/>
      <c r="W114" s="17"/>
      <c r="X114" s="17"/>
      <c r="Y114" s="17"/>
      <c r="Z114" s="17"/>
      <c r="AA114" s="17"/>
      <c r="AB114" s="17"/>
      <c r="AC114" s="17"/>
      <c r="AD114" s="17"/>
      <c r="AE114" s="17"/>
      <c r="AF114" s="17"/>
      <c r="AG114" s="17"/>
      <c r="AH114" s="17"/>
      <c r="AI114" s="17"/>
      <c r="AJ114" s="17"/>
      <c r="AK114" s="17"/>
    </row>
    <row r="115" spans="1:41" s="3" customFormat="1" ht="12" x14ac:dyDescent="0.3">
      <c r="A115" s="17"/>
      <c r="C115" s="9" t="s">
        <v>332</v>
      </c>
      <c r="D115" s="8"/>
      <c r="E115" s="23"/>
      <c r="F115" s="22"/>
      <c r="G115" s="22"/>
      <c r="H115" s="22"/>
      <c r="I115" s="22"/>
      <c r="J115" s="22"/>
      <c r="K115" s="22"/>
      <c r="L115" s="22"/>
      <c r="M115" s="22"/>
      <c r="N115" s="22"/>
      <c r="O115" s="22"/>
      <c r="P115" s="22"/>
      <c r="Q115" s="22"/>
      <c r="R115" s="22"/>
      <c r="S115" s="22"/>
      <c r="T115" s="22"/>
      <c r="U115" s="22"/>
      <c r="V115" s="22"/>
      <c r="W115" s="17"/>
      <c r="X115" s="17"/>
      <c r="Y115" s="17"/>
      <c r="Z115" s="4">
        <v>2021</v>
      </c>
      <c r="AA115" s="4">
        <f t="shared" ref="AA115:AN115" si="35">Z115+1</f>
        <v>2022</v>
      </c>
      <c r="AB115" s="4">
        <f t="shared" si="35"/>
        <v>2023</v>
      </c>
      <c r="AC115" s="4">
        <f t="shared" si="35"/>
        <v>2024</v>
      </c>
      <c r="AD115" s="4">
        <f t="shared" si="35"/>
        <v>2025</v>
      </c>
      <c r="AE115" s="4">
        <f t="shared" si="35"/>
        <v>2026</v>
      </c>
      <c r="AF115" s="4">
        <f t="shared" si="35"/>
        <v>2027</v>
      </c>
      <c r="AG115" s="4">
        <f t="shared" si="35"/>
        <v>2028</v>
      </c>
      <c r="AH115" s="4">
        <f t="shared" si="35"/>
        <v>2029</v>
      </c>
      <c r="AI115" s="4">
        <f t="shared" si="35"/>
        <v>2030</v>
      </c>
      <c r="AJ115" s="4">
        <f t="shared" si="35"/>
        <v>2031</v>
      </c>
      <c r="AK115" s="4">
        <f t="shared" si="35"/>
        <v>2032</v>
      </c>
      <c r="AL115" s="4">
        <f t="shared" si="35"/>
        <v>2033</v>
      </c>
      <c r="AM115" s="4">
        <f t="shared" si="35"/>
        <v>2034</v>
      </c>
      <c r="AN115" s="4">
        <f t="shared" si="35"/>
        <v>2035</v>
      </c>
    </row>
    <row r="116" spans="1:41" s="3" customFormat="1" ht="12" x14ac:dyDescent="0.3">
      <c r="A116" s="17"/>
      <c r="C116" s="3" t="s">
        <v>333</v>
      </c>
      <c r="D116" s="53" t="s">
        <v>319</v>
      </c>
      <c r="E116" s="23"/>
      <c r="F116" s="22"/>
      <c r="G116" s="54" t="s">
        <v>320</v>
      </c>
      <c r="H116" s="22"/>
      <c r="I116" s="22"/>
      <c r="J116" s="22"/>
      <c r="K116" s="22"/>
      <c r="L116" s="22"/>
      <c r="M116" s="22"/>
      <c r="N116" s="22"/>
      <c r="O116" s="22"/>
      <c r="P116" s="22"/>
      <c r="Q116" s="22"/>
      <c r="R116" s="22"/>
      <c r="S116" s="22"/>
      <c r="T116" s="22"/>
      <c r="U116" s="22"/>
      <c r="V116" s="22"/>
      <c r="W116" s="17"/>
      <c r="X116" s="17"/>
      <c r="Y116" s="17"/>
      <c r="Z116" s="49" t="s">
        <v>394</v>
      </c>
      <c r="AA116" s="17"/>
      <c r="AB116" s="17"/>
      <c r="AC116" s="17"/>
      <c r="AD116" s="17"/>
      <c r="AE116" s="17"/>
      <c r="AF116" s="17"/>
      <c r="AG116" s="17"/>
      <c r="AH116" s="17"/>
      <c r="AI116" s="17"/>
      <c r="AJ116" s="63"/>
      <c r="AK116" s="63"/>
      <c r="AL116" s="64"/>
      <c r="AM116" s="64"/>
      <c r="AN116" s="64"/>
      <c r="AO116" s="64"/>
    </row>
    <row r="117" spans="1:41" s="3" customFormat="1" ht="12" x14ac:dyDescent="0.3">
      <c r="A117" s="17"/>
      <c r="C117" s="3" t="s">
        <v>204</v>
      </c>
      <c r="D117" s="8" t="s">
        <v>32</v>
      </c>
      <c r="E117" s="17"/>
      <c r="F117" s="21">
        <f>F92*F16</f>
        <v>0</v>
      </c>
      <c r="G117" s="21">
        <f>IF(G$9&gt;$D$6,0,F117)</f>
        <v>0</v>
      </c>
      <c r="H117" s="21">
        <f t="shared" ref="H117:V132" si="36">IF(H$9&gt;$D$6,0,G117)</f>
        <v>0</v>
      </c>
      <c r="I117" s="21">
        <f t="shared" si="36"/>
        <v>0</v>
      </c>
      <c r="J117" s="21">
        <f t="shared" si="36"/>
        <v>0</v>
      </c>
      <c r="K117" s="21">
        <f t="shared" si="36"/>
        <v>0</v>
      </c>
      <c r="L117" s="21"/>
      <c r="M117" s="21"/>
      <c r="N117" s="21"/>
      <c r="O117" s="21"/>
      <c r="P117" s="21"/>
      <c r="Q117" s="21"/>
      <c r="R117" s="21"/>
      <c r="S117" s="21"/>
      <c r="T117" s="21"/>
      <c r="U117" s="21"/>
      <c r="V117" s="21"/>
      <c r="W117" s="17"/>
      <c r="X117" s="17"/>
      <c r="Y117" s="17"/>
      <c r="Z117" s="49"/>
      <c r="AA117" s="49"/>
      <c r="AB117" s="49"/>
      <c r="AC117" s="49"/>
      <c r="AD117" s="49"/>
      <c r="AE117" s="49"/>
      <c r="AF117" s="49"/>
      <c r="AG117" s="49"/>
      <c r="AH117" s="17"/>
      <c r="AI117" s="17"/>
      <c r="AJ117" s="17"/>
      <c r="AK117" s="17"/>
    </row>
    <row r="118" spans="1:41" s="3" customFormat="1" ht="12" x14ac:dyDescent="0.3">
      <c r="A118" s="17"/>
      <c r="C118" s="3" t="s">
        <v>205</v>
      </c>
      <c r="D118" s="8" t="s">
        <v>32</v>
      </c>
      <c r="E118" s="17"/>
      <c r="F118" s="19"/>
      <c r="G118" s="21">
        <f>G92*G16</f>
        <v>0</v>
      </c>
      <c r="H118" s="21">
        <f t="shared" si="36"/>
        <v>0</v>
      </c>
      <c r="I118" s="21">
        <f t="shared" si="36"/>
        <v>0</v>
      </c>
      <c r="J118" s="21">
        <f t="shared" si="36"/>
        <v>0</v>
      </c>
      <c r="K118" s="21">
        <f t="shared" si="36"/>
        <v>0</v>
      </c>
      <c r="L118" s="21">
        <f t="shared" si="36"/>
        <v>0</v>
      </c>
      <c r="M118" s="21"/>
      <c r="N118" s="21"/>
      <c r="O118" s="21"/>
      <c r="P118" s="21"/>
      <c r="Q118" s="21"/>
      <c r="R118" s="21"/>
      <c r="S118" s="21"/>
      <c r="T118" s="21"/>
      <c r="U118" s="21"/>
      <c r="V118" s="21"/>
      <c r="W118" s="17"/>
      <c r="X118" s="17"/>
      <c r="Y118" s="17"/>
      <c r="Z118" s="49"/>
      <c r="AA118" s="49"/>
      <c r="AB118" s="49"/>
      <c r="AC118" s="49"/>
      <c r="AD118" s="49"/>
      <c r="AE118" s="49"/>
      <c r="AF118" s="49"/>
      <c r="AG118" s="49"/>
      <c r="AH118" s="49"/>
      <c r="AI118" s="17"/>
      <c r="AJ118" s="17"/>
      <c r="AK118" s="17"/>
    </row>
    <row r="119" spans="1:41" s="3" customFormat="1" ht="12" x14ac:dyDescent="0.3">
      <c r="A119" s="17"/>
      <c r="C119" s="3" t="s">
        <v>206</v>
      </c>
      <c r="D119" s="8" t="s">
        <v>32</v>
      </c>
      <c r="E119" s="17"/>
      <c r="F119" s="19"/>
      <c r="G119" s="19"/>
      <c r="H119" s="21">
        <f>H92*H16</f>
        <v>1091.4280267640202</v>
      </c>
      <c r="I119" s="21">
        <f t="shared" si="36"/>
        <v>1091.4280267640202</v>
      </c>
      <c r="J119" s="21">
        <f t="shared" si="36"/>
        <v>1091.4280267640202</v>
      </c>
      <c r="K119" s="21">
        <f t="shared" si="36"/>
        <v>1091.4280267640202</v>
      </c>
      <c r="L119" s="21">
        <f>IF(L$9&gt;$D$6,0,K119)</f>
        <v>1091.4280267640202</v>
      </c>
      <c r="M119" s="21">
        <f t="shared" si="36"/>
        <v>1091.4280267640202</v>
      </c>
      <c r="N119" s="21"/>
      <c r="O119" s="21"/>
      <c r="P119" s="21"/>
      <c r="Q119" s="21"/>
      <c r="R119" s="21"/>
      <c r="S119" s="21"/>
      <c r="T119" s="21"/>
      <c r="U119" s="21"/>
      <c r="V119" s="21"/>
      <c r="W119" s="17"/>
      <c r="X119" s="17"/>
      <c r="Y119" s="17"/>
      <c r="Z119" s="65">
        <f>H16</f>
        <v>31.406978374329228</v>
      </c>
      <c r="AA119" s="65">
        <f>IF(I$9&gt;$D$6,0,Z119)</f>
        <v>31.406978374329228</v>
      </c>
      <c r="AB119" s="65">
        <f t="shared" ref="AB119:AN130" si="37">IF(J$9&gt;$D$6,0,AA119)</f>
        <v>31.406978374329228</v>
      </c>
      <c r="AC119" s="65">
        <f t="shared" si="37"/>
        <v>31.406978374329228</v>
      </c>
      <c r="AD119" s="65">
        <f t="shared" si="37"/>
        <v>31.406978374329228</v>
      </c>
      <c r="AE119" s="65">
        <f t="shared" si="37"/>
        <v>31.406978374329228</v>
      </c>
      <c r="AF119" s="65"/>
      <c r="AG119" s="65"/>
      <c r="AH119" s="65"/>
      <c r="AI119" s="65"/>
      <c r="AJ119" s="66"/>
      <c r="AK119" s="66"/>
      <c r="AL119" s="66"/>
      <c r="AM119" s="66"/>
      <c r="AN119" s="66"/>
    </row>
    <row r="120" spans="1:41" s="3" customFormat="1" ht="12" x14ac:dyDescent="0.3">
      <c r="A120" s="17"/>
      <c r="C120" s="3" t="s">
        <v>207</v>
      </c>
      <c r="D120" s="8" t="s">
        <v>32</v>
      </c>
      <c r="E120" s="17"/>
      <c r="F120" s="19"/>
      <c r="G120" s="19"/>
      <c r="H120" s="19"/>
      <c r="I120" s="21">
        <f>I92*I16</f>
        <v>994.96144400397861</v>
      </c>
      <c r="J120" s="21">
        <f t="shared" si="36"/>
        <v>994.96144400397861</v>
      </c>
      <c r="K120" s="21">
        <f t="shared" si="36"/>
        <v>994.96144400397861</v>
      </c>
      <c r="L120" s="21">
        <f t="shared" si="36"/>
        <v>994.96144400397861</v>
      </c>
      <c r="M120" s="21">
        <f t="shared" si="36"/>
        <v>994.96144400397861</v>
      </c>
      <c r="N120" s="21">
        <f t="shared" si="36"/>
        <v>994.96144400397861</v>
      </c>
      <c r="O120" s="21"/>
      <c r="P120" s="21"/>
      <c r="Q120" s="21"/>
      <c r="R120" s="21"/>
      <c r="S120" s="21"/>
      <c r="T120" s="21"/>
      <c r="U120" s="21"/>
      <c r="V120" s="21"/>
      <c r="W120" s="17"/>
      <c r="X120" s="17"/>
      <c r="Y120" s="17"/>
      <c r="Z120" s="17"/>
      <c r="AA120" s="65">
        <f>I16</f>
        <v>28.631051969385325</v>
      </c>
      <c r="AB120" s="65">
        <f>IF(J$9&gt;$D$6,0,AA120)</f>
        <v>28.631051969385325</v>
      </c>
      <c r="AC120" s="65">
        <f t="shared" si="37"/>
        <v>28.631051969385325</v>
      </c>
      <c r="AD120" s="65">
        <f t="shared" si="37"/>
        <v>28.631051969385325</v>
      </c>
      <c r="AE120" s="65">
        <f t="shared" si="37"/>
        <v>28.631051969385325</v>
      </c>
      <c r="AF120" s="65">
        <f t="shared" si="37"/>
        <v>28.631051969385325</v>
      </c>
      <c r="AG120" s="65"/>
      <c r="AH120" s="65"/>
      <c r="AI120" s="65"/>
      <c r="AJ120" s="65"/>
      <c r="AK120" s="66"/>
      <c r="AL120" s="67"/>
      <c r="AM120" s="67"/>
      <c r="AN120" s="67"/>
    </row>
    <row r="121" spans="1:41" s="3" customFormat="1" ht="12" x14ac:dyDescent="0.3">
      <c r="A121" s="17"/>
      <c r="C121" s="3" t="s">
        <v>208</v>
      </c>
      <c r="D121" s="8" t="s">
        <v>32</v>
      </c>
      <c r="E121" s="17"/>
      <c r="F121" s="19"/>
      <c r="G121" s="19"/>
      <c r="H121" s="19"/>
      <c r="I121" s="19"/>
      <c r="J121" s="21">
        <f>J92*J16</f>
        <v>875.41739203650616</v>
      </c>
      <c r="K121" s="21">
        <f t="shared" si="36"/>
        <v>875.41739203650616</v>
      </c>
      <c r="L121" s="21">
        <f t="shared" si="36"/>
        <v>875.41739203650616</v>
      </c>
      <c r="M121" s="21">
        <f t="shared" si="36"/>
        <v>875.41739203650616</v>
      </c>
      <c r="N121" s="21">
        <f t="shared" si="36"/>
        <v>875.41739203650616</v>
      </c>
      <c r="O121" s="21">
        <f t="shared" si="36"/>
        <v>875.41739203650616</v>
      </c>
      <c r="P121" s="21"/>
      <c r="Q121" s="21"/>
      <c r="R121" s="21"/>
      <c r="S121" s="21"/>
      <c r="T121" s="21"/>
      <c r="U121" s="21"/>
      <c r="V121" s="21"/>
      <c r="W121" s="17"/>
      <c r="X121" s="17"/>
      <c r="Y121" s="17"/>
      <c r="Z121" s="17"/>
      <c r="AA121" s="17"/>
      <c r="AB121" s="65">
        <f>J16</f>
        <v>25.191047348967171</v>
      </c>
      <c r="AC121" s="65">
        <f>IF(K$9&gt;$D$6,0,AB121)</f>
        <v>25.191047348967171</v>
      </c>
      <c r="AD121" s="65">
        <f t="shared" si="37"/>
        <v>25.191047348967171</v>
      </c>
      <c r="AE121" s="65">
        <f t="shared" si="37"/>
        <v>25.191047348967171</v>
      </c>
      <c r="AF121" s="65">
        <f t="shared" si="37"/>
        <v>25.191047348967171</v>
      </c>
      <c r="AG121" s="65">
        <f t="shared" si="37"/>
        <v>25.191047348967171</v>
      </c>
      <c r="AH121" s="65"/>
      <c r="AI121" s="65"/>
      <c r="AJ121" s="65"/>
      <c r="AK121" s="65"/>
      <c r="AL121" s="67"/>
      <c r="AM121" s="67"/>
      <c r="AN121" s="67"/>
    </row>
    <row r="122" spans="1:41" s="3" customFormat="1" ht="12" x14ac:dyDescent="0.3">
      <c r="A122" s="17"/>
      <c r="C122" s="3" t="s">
        <v>209</v>
      </c>
      <c r="D122" s="8" t="s">
        <v>32</v>
      </c>
      <c r="E122" s="17"/>
      <c r="F122" s="19"/>
      <c r="G122" s="19"/>
      <c r="H122" s="19"/>
      <c r="I122" s="19"/>
      <c r="J122" s="19"/>
      <c r="K122" s="21">
        <f>K92*K16</f>
        <v>737.03371077860459</v>
      </c>
      <c r="L122" s="21">
        <f t="shared" si="36"/>
        <v>737.03371077860459</v>
      </c>
      <c r="M122" s="21">
        <f t="shared" si="36"/>
        <v>737.03371077860459</v>
      </c>
      <c r="N122" s="21">
        <f t="shared" si="36"/>
        <v>737.03371077860459</v>
      </c>
      <c r="O122" s="21">
        <f t="shared" si="36"/>
        <v>737.03371077860459</v>
      </c>
      <c r="P122" s="21">
        <f t="shared" si="36"/>
        <v>737.03371077860459</v>
      </c>
      <c r="Q122" s="21"/>
      <c r="R122" s="21"/>
      <c r="S122" s="21"/>
      <c r="T122" s="21"/>
      <c r="U122" s="21"/>
      <c r="V122" s="21"/>
      <c r="W122" s="17"/>
      <c r="X122" s="17"/>
      <c r="Y122" s="17"/>
      <c r="Z122" s="17"/>
      <c r="AA122" s="17"/>
      <c r="AB122" s="17"/>
      <c r="AC122" s="65">
        <f>K16</f>
        <v>21.208912771103076</v>
      </c>
      <c r="AD122" s="65">
        <f>IF(L$9&gt;$D$6,0,AC122)</f>
        <v>21.208912771103076</v>
      </c>
      <c r="AE122" s="65">
        <f t="shared" si="37"/>
        <v>21.208912771103076</v>
      </c>
      <c r="AF122" s="65">
        <f t="shared" si="37"/>
        <v>21.208912771103076</v>
      </c>
      <c r="AG122" s="65">
        <f t="shared" si="37"/>
        <v>21.208912771103076</v>
      </c>
      <c r="AH122" s="65">
        <f t="shared" si="37"/>
        <v>21.208912771103076</v>
      </c>
      <c r="AI122" s="65"/>
      <c r="AJ122" s="65"/>
      <c r="AK122" s="65"/>
      <c r="AL122" s="65"/>
      <c r="AM122" s="67"/>
      <c r="AN122" s="67"/>
    </row>
    <row r="123" spans="1:41" s="3" customFormat="1" ht="12" x14ac:dyDescent="0.3">
      <c r="A123" s="17"/>
      <c r="C123" s="3" t="s">
        <v>210</v>
      </c>
      <c r="D123" s="8" t="s">
        <v>32</v>
      </c>
      <c r="E123" s="17"/>
      <c r="F123" s="19"/>
      <c r="G123" s="19"/>
      <c r="H123" s="19"/>
      <c r="I123" s="19"/>
      <c r="J123" s="19"/>
      <c r="K123" s="19"/>
      <c r="L123" s="21">
        <f>L92*L16</f>
        <v>612.94260170513735</v>
      </c>
      <c r="M123" s="21">
        <f t="shared" si="36"/>
        <v>612.94260170513735</v>
      </c>
      <c r="N123" s="21">
        <f t="shared" si="36"/>
        <v>612.94260170513735</v>
      </c>
      <c r="O123" s="21">
        <f t="shared" si="36"/>
        <v>612.94260170513735</v>
      </c>
      <c r="P123" s="21">
        <f t="shared" si="36"/>
        <v>612.94260170513735</v>
      </c>
      <c r="Q123" s="21">
        <f t="shared" si="36"/>
        <v>612.94260170513735</v>
      </c>
      <c r="R123" s="21"/>
      <c r="S123" s="21"/>
      <c r="T123" s="21"/>
      <c r="U123" s="21"/>
      <c r="V123" s="21"/>
      <c r="W123" s="17"/>
      <c r="X123" s="17"/>
      <c r="Y123" s="17"/>
      <c r="Z123" s="17"/>
      <c r="AA123" s="17"/>
      <c r="AB123" s="17"/>
      <c r="AC123" s="17"/>
      <c r="AD123" s="65">
        <f>L16</f>
        <v>17.638061845942104</v>
      </c>
      <c r="AE123" s="65">
        <f>IF(M$9&gt;$D$6,0,AD123)</f>
        <v>17.638061845942104</v>
      </c>
      <c r="AF123" s="65">
        <f t="shared" si="37"/>
        <v>17.638061845942104</v>
      </c>
      <c r="AG123" s="65">
        <f t="shared" si="37"/>
        <v>17.638061845942104</v>
      </c>
      <c r="AH123" s="65">
        <f t="shared" si="37"/>
        <v>17.638061845942104</v>
      </c>
      <c r="AI123" s="65">
        <f t="shared" si="37"/>
        <v>17.638061845942104</v>
      </c>
      <c r="AJ123" s="65"/>
      <c r="AK123" s="65"/>
      <c r="AL123" s="65"/>
      <c r="AM123" s="65"/>
      <c r="AN123" s="67"/>
    </row>
    <row r="124" spans="1:41" s="3" customFormat="1" ht="12" x14ac:dyDescent="0.3">
      <c r="A124" s="17"/>
      <c r="C124" s="3" t="s">
        <v>211</v>
      </c>
      <c r="D124" s="8" t="s">
        <v>32</v>
      </c>
      <c r="E124" s="17"/>
      <c r="F124" s="19"/>
      <c r="G124" s="19"/>
      <c r="H124" s="19"/>
      <c r="I124" s="19"/>
      <c r="J124" s="19"/>
      <c r="K124" s="19"/>
      <c r="L124" s="21"/>
      <c r="M124" s="21">
        <f>M92*M16</f>
        <v>493.68873885172127</v>
      </c>
      <c r="N124" s="21">
        <f t="shared" si="36"/>
        <v>493.68873885172127</v>
      </c>
      <c r="O124" s="21">
        <f t="shared" si="36"/>
        <v>493.68873885172127</v>
      </c>
      <c r="P124" s="21">
        <f t="shared" si="36"/>
        <v>493.68873885172127</v>
      </c>
      <c r="Q124" s="21">
        <f t="shared" si="36"/>
        <v>493.68873885172127</v>
      </c>
      <c r="R124" s="21">
        <f t="shared" si="36"/>
        <v>493.68873885172127</v>
      </c>
      <c r="S124" s="21"/>
      <c r="T124" s="21"/>
      <c r="U124" s="21"/>
      <c r="V124" s="21"/>
      <c r="W124" s="17"/>
      <c r="X124" s="17"/>
      <c r="Y124" s="17"/>
      <c r="Z124" s="17"/>
      <c r="AA124" s="17"/>
      <c r="AB124" s="17"/>
      <c r="AC124" s="17"/>
      <c r="AD124" s="17"/>
      <c r="AE124" s="65">
        <f>M16</f>
        <v>14.206407719561252</v>
      </c>
      <c r="AF124" s="65">
        <f>IF(N$9&gt;$D$6,0,AE124)</f>
        <v>14.206407719561252</v>
      </c>
      <c r="AG124" s="65">
        <f t="shared" si="37"/>
        <v>14.206407719561252</v>
      </c>
      <c r="AH124" s="65">
        <f t="shared" si="37"/>
        <v>14.206407719561252</v>
      </c>
      <c r="AI124" s="65">
        <f t="shared" si="37"/>
        <v>14.206407719561252</v>
      </c>
      <c r="AJ124" s="65">
        <f t="shared" si="37"/>
        <v>14.206407719561252</v>
      </c>
      <c r="AK124" s="65"/>
      <c r="AL124" s="65"/>
      <c r="AM124" s="65"/>
      <c r="AN124" s="65"/>
    </row>
    <row r="125" spans="1:41" s="3" customFormat="1" ht="12" x14ac:dyDescent="0.3">
      <c r="A125" s="17"/>
      <c r="C125" s="3" t="s">
        <v>212</v>
      </c>
      <c r="D125" s="8" t="s">
        <v>32</v>
      </c>
      <c r="E125" s="17"/>
      <c r="F125" s="19"/>
      <c r="G125" s="19"/>
      <c r="H125" s="19"/>
      <c r="I125" s="19"/>
      <c r="J125" s="19"/>
      <c r="K125" s="19"/>
      <c r="L125" s="21"/>
      <c r="M125" s="21"/>
      <c r="N125" s="21">
        <f>N92*N16</f>
        <v>398.81709964664583</v>
      </c>
      <c r="O125" s="21">
        <f t="shared" si="36"/>
        <v>398.81709964664583</v>
      </c>
      <c r="P125" s="21">
        <f t="shared" si="36"/>
        <v>398.81709964664583</v>
      </c>
      <c r="Q125" s="21">
        <f t="shared" si="36"/>
        <v>398.81709964664583</v>
      </c>
      <c r="R125" s="21">
        <f t="shared" si="36"/>
        <v>398.81709964664583</v>
      </c>
      <c r="S125" s="21">
        <f t="shared" si="36"/>
        <v>398.81709964664583</v>
      </c>
      <c r="T125" s="21"/>
      <c r="U125" s="21"/>
      <c r="V125" s="21"/>
      <c r="W125" s="17"/>
      <c r="X125" s="17"/>
      <c r="Y125" s="17"/>
      <c r="Z125" s="17"/>
      <c r="AA125" s="17"/>
      <c r="AB125" s="17"/>
      <c r="AC125" s="17"/>
      <c r="AD125" s="17"/>
      <c r="AE125" s="17"/>
      <c r="AF125" s="65">
        <f>N16</f>
        <v>11.476377476811033</v>
      </c>
      <c r="AG125" s="65">
        <f>IF(O$9&gt;$D$6,0,AF125)</f>
        <v>11.476377476811033</v>
      </c>
      <c r="AH125" s="65">
        <f t="shared" si="37"/>
        <v>11.476377476811033</v>
      </c>
      <c r="AI125" s="65">
        <f t="shared" si="37"/>
        <v>11.476377476811033</v>
      </c>
      <c r="AJ125" s="65">
        <f t="shared" si="37"/>
        <v>11.476377476811033</v>
      </c>
      <c r="AK125" s="65">
        <f t="shared" si="37"/>
        <v>11.476377476811033</v>
      </c>
      <c r="AL125" s="65"/>
      <c r="AM125" s="65"/>
      <c r="AN125" s="65"/>
    </row>
    <row r="126" spans="1:41" s="3" customFormat="1" ht="12" x14ac:dyDescent="0.3">
      <c r="A126" s="17"/>
      <c r="C126" s="3" t="s">
        <v>213</v>
      </c>
      <c r="D126" s="8" t="s">
        <v>32</v>
      </c>
      <c r="E126" s="17"/>
      <c r="F126" s="19"/>
      <c r="G126" s="19"/>
      <c r="H126" s="19"/>
      <c r="I126" s="19"/>
      <c r="J126" s="19"/>
      <c r="K126" s="19"/>
      <c r="L126" s="21"/>
      <c r="M126" s="21"/>
      <c r="N126" s="21"/>
      <c r="O126" s="21">
        <f>O92*O16</f>
        <v>317.77442303832021</v>
      </c>
      <c r="P126" s="21">
        <f t="shared" si="36"/>
        <v>317.77442303832021</v>
      </c>
      <c r="Q126" s="21">
        <f t="shared" si="36"/>
        <v>317.77442303832021</v>
      </c>
      <c r="R126" s="21">
        <f t="shared" si="36"/>
        <v>317.77442303832021</v>
      </c>
      <c r="S126" s="21">
        <f t="shared" si="36"/>
        <v>317.77442303832021</v>
      </c>
      <c r="T126" s="21">
        <f t="shared" si="36"/>
        <v>317.77442303832021</v>
      </c>
      <c r="U126" s="21"/>
      <c r="V126" s="21"/>
      <c r="W126" s="17"/>
      <c r="X126" s="17"/>
      <c r="Y126" s="17"/>
      <c r="Z126" s="17"/>
      <c r="AA126" s="17"/>
      <c r="AB126" s="17"/>
      <c r="AC126" s="17"/>
      <c r="AD126" s="17"/>
      <c r="AE126" s="17"/>
      <c r="AF126" s="17"/>
      <c r="AG126" s="65">
        <f>O16</f>
        <v>9.144290037951663</v>
      </c>
      <c r="AH126" s="65">
        <f>IF(P$9&gt;$D$6,0,AG126)</f>
        <v>9.144290037951663</v>
      </c>
      <c r="AI126" s="65">
        <f t="shared" si="37"/>
        <v>9.144290037951663</v>
      </c>
      <c r="AJ126" s="65">
        <f t="shared" si="37"/>
        <v>9.144290037951663</v>
      </c>
      <c r="AK126" s="65">
        <f t="shared" si="37"/>
        <v>9.144290037951663</v>
      </c>
      <c r="AL126" s="65">
        <f t="shared" si="37"/>
        <v>9.144290037951663</v>
      </c>
      <c r="AM126" s="65"/>
      <c r="AN126" s="65"/>
    </row>
    <row r="127" spans="1:41" s="3" customFormat="1" ht="12" x14ac:dyDescent="0.3">
      <c r="A127" s="17"/>
      <c r="C127" s="3" t="s">
        <v>214</v>
      </c>
      <c r="D127" s="8" t="s">
        <v>32</v>
      </c>
      <c r="E127" s="17"/>
      <c r="F127" s="19"/>
      <c r="G127" s="19"/>
      <c r="H127" s="19"/>
      <c r="I127" s="19"/>
      <c r="J127" s="19"/>
      <c r="K127" s="19"/>
      <c r="L127" s="21"/>
      <c r="M127" s="21"/>
      <c r="N127" s="21"/>
      <c r="O127" s="21"/>
      <c r="P127" s="21">
        <f>P92*P16</f>
        <v>241.11232022596829</v>
      </c>
      <c r="Q127" s="21">
        <f t="shared" si="36"/>
        <v>241.11232022596829</v>
      </c>
      <c r="R127" s="21">
        <f t="shared" si="36"/>
        <v>241.11232022596829</v>
      </c>
      <c r="S127" s="21">
        <f t="shared" si="36"/>
        <v>241.11232022596829</v>
      </c>
      <c r="T127" s="21">
        <f t="shared" si="36"/>
        <v>241.11232022596829</v>
      </c>
      <c r="U127" s="21">
        <f t="shared" si="36"/>
        <v>241.11232022596829</v>
      </c>
      <c r="V127" s="21"/>
      <c r="W127" s="17"/>
      <c r="X127" s="17"/>
      <c r="Y127" s="17"/>
      <c r="Z127" s="17"/>
      <c r="AA127" s="17"/>
      <c r="AB127" s="17"/>
      <c r="AC127" s="17"/>
      <c r="AD127" s="17"/>
      <c r="AE127" s="17"/>
      <c r="AF127" s="17"/>
      <c r="AG127" s="49"/>
      <c r="AH127" s="65">
        <f>P16</f>
        <v>6.9382581731691397</v>
      </c>
      <c r="AI127" s="65">
        <f>IF(Q$9&gt;$D$6,0,AH127)</f>
        <v>6.9382581731691397</v>
      </c>
      <c r="AJ127" s="65">
        <f t="shared" si="37"/>
        <v>6.9382581731691397</v>
      </c>
      <c r="AK127" s="65">
        <f t="shared" si="37"/>
        <v>6.9382581731691397</v>
      </c>
      <c r="AL127" s="65">
        <f t="shared" si="37"/>
        <v>6.9382581731691397</v>
      </c>
      <c r="AM127" s="65">
        <f t="shared" si="37"/>
        <v>6.9382581731691397</v>
      </c>
      <c r="AN127" s="65"/>
    </row>
    <row r="128" spans="1:41" s="3" customFormat="1" ht="12" x14ac:dyDescent="0.3">
      <c r="A128" s="17"/>
      <c r="C128" s="3" t="s">
        <v>215</v>
      </c>
      <c r="D128" s="8" t="s">
        <v>32</v>
      </c>
      <c r="E128" s="17"/>
      <c r="F128" s="19"/>
      <c r="G128" s="19"/>
      <c r="H128" s="19"/>
      <c r="I128" s="19"/>
      <c r="J128" s="19"/>
      <c r="K128" s="19"/>
      <c r="L128" s="21"/>
      <c r="M128" s="21"/>
      <c r="N128" s="21"/>
      <c r="O128" s="21"/>
      <c r="P128" s="21"/>
      <c r="Q128" s="21">
        <f>Q92*Q16</f>
        <v>171.02973359048178</v>
      </c>
      <c r="R128" s="21">
        <f t="shared" si="36"/>
        <v>171.02973359048178</v>
      </c>
      <c r="S128" s="21">
        <f t="shared" si="36"/>
        <v>171.02973359048178</v>
      </c>
      <c r="T128" s="21">
        <f t="shared" si="36"/>
        <v>171.02973359048178</v>
      </c>
      <c r="U128" s="21">
        <f t="shared" si="36"/>
        <v>171.02973359048178</v>
      </c>
      <c r="V128" s="21">
        <f t="shared" si="36"/>
        <v>171.02973359048178</v>
      </c>
      <c r="W128" s="17"/>
      <c r="X128" s="17"/>
      <c r="Y128" s="17"/>
      <c r="Z128" s="17"/>
      <c r="AA128" s="17"/>
      <c r="AB128" s="17"/>
      <c r="AC128" s="17"/>
      <c r="AD128" s="17"/>
      <c r="AE128" s="17"/>
      <c r="AF128" s="17"/>
      <c r="AG128" s="49"/>
      <c r="AH128" s="49"/>
      <c r="AI128" s="65">
        <f>Q16</f>
        <v>4.9215587400386038</v>
      </c>
      <c r="AJ128" s="65">
        <f>IF(R$9&gt;$D$6,0,AI128)</f>
        <v>4.9215587400386038</v>
      </c>
      <c r="AK128" s="65">
        <f t="shared" si="37"/>
        <v>4.9215587400386038</v>
      </c>
      <c r="AL128" s="65">
        <f t="shared" si="37"/>
        <v>4.9215587400386038</v>
      </c>
      <c r="AM128" s="65">
        <f t="shared" si="37"/>
        <v>4.9215587400386038</v>
      </c>
      <c r="AN128" s="65">
        <f t="shared" si="37"/>
        <v>4.9215587400386038</v>
      </c>
    </row>
    <row r="129" spans="1:41" s="3" customFormat="1" ht="12" x14ac:dyDescent="0.3">
      <c r="A129" s="17"/>
      <c r="C129" s="3" t="s">
        <v>334</v>
      </c>
      <c r="D129" s="8" t="s">
        <v>32</v>
      </c>
      <c r="E129" s="17"/>
      <c r="F129" s="19"/>
      <c r="G129" s="19"/>
      <c r="H129" s="19"/>
      <c r="I129" s="19"/>
      <c r="J129" s="19"/>
      <c r="K129" s="19"/>
      <c r="L129" s="21"/>
      <c r="M129" s="21"/>
      <c r="N129" s="21"/>
      <c r="O129" s="21"/>
      <c r="P129" s="21"/>
      <c r="Q129" s="21"/>
      <c r="R129" s="21">
        <f>R92*R16</f>
        <v>128.08472583320528</v>
      </c>
      <c r="S129" s="21">
        <f t="shared" si="36"/>
        <v>128.08472583320528</v>
      </c>
      <c r="T129" s="21">
        <f t="shared" si="36"/>
        <v>128.08472583320528</v>
      </c>
      <c r="U129" s="21">
        <f t="shared" si="36"/>
        <v>128.08472583320528</v>
      </c>
      <c r="V129" s="21">
        <f t="shared" si="36"/>
        <v>128.08472583320528</v>
      </c>
      <c r="W129" s="17"/>
      <c r="X129" s="17"/>
      <c r="Y129" s="17"/>
      <c r="Z129" s="17"/>
      <c r="AA129" s="17"/>
      <c r="AB129" s="17"/>
      <c r="AC129" s="17"/>
      <c r="AD129" s="17"/>
      <c r="AE129" s="17"/>
      <c r="AF129" s="17"/>
      <c r="AG129" s="49"/>
      <c r="AH129" s="49"/>
      <c r="AI129" s="49"/>
      <c r="AJ129" s="65">
        <f>R16</f>
        <v>3.685771407439892</v>
      </c>
      <c r="AK129" s="65">
        <f>IF(S$9&gt;$D$6,0,AJ129)</f>
        <v>3.685771407439892</v>
      </c>
      <c r="AL129" s="65">
        <f t="shared" si="37"/>
        <v>3.685771407439892</v>
      </c>
      <c r="AM129" s="65">
        <f t="shared" si="37"/>
        <v>3.685771407439892</v>
      </c>
      <c r="AN129" s="65">
        <f t="shared" si="37"/>
        <v>3.685771407439892</v>
      </c>
    </row>
    <row r="130" spans="1:41" s="3" customFormat="1" ht="12" x14ac:dyDescent="0.3">
      <c r="A130" s="17"/>
      <c r="C130" s="3" t="s">
        <v>335</v>
      </c>
      <c r="D130" s="8" t="s">
        <v>32</v>
      </c>
      <c r="E130" s="17"/>
      <c r="F130" s="19"/>
      <c r="G130" s="19"/>
      <c r="H130" s="19"/>
      <c r="I130" s="19"/>
      <c r="J130" s="19"/>
      <c r="K130" s="19"/>
      <c r="L130" s="21"/>
      <c r="M130" s="21"/>
      <c r="N130" s="21"/>
      <c r="O130" s="21"/>
      <c r="P130" s="21"/>
      <c r="Q130" s="21"/>
      <c r="R130" s="21"/>
      <c r="S130" s="21">
        <f>S92*S16</f>
        <v>92.451942920030945</v>
      </c>
      <c r="T130" s="21">
        <f t="shared" si="36"/>
        <v>92.451942920030945</v>
      </c>
      <c r="U130" s="21">
        <f t="shared" si="36"/>
        <v>92.451942920030945</v>
      </c>
      <c r="V130" s="21">
        <f t="shared" si="36"/>
        <v>92.451942920030945</v>
      </c>
      <c r="W130" s="17"/>
      <c r="X130" s="17"/>
      <c r="Y130" s="17"/>
      <c r="Z130" s="17"/>
      <c r="AA130" s="17"/>
      <c r="AB130" s="17"/>
      <c r="AC130" s="17"/>
      <c r="AD130" s="17"/>
      <c r="AE130" s="17"/>
      <c r="AF130" s="17"/>
      <c r="AG130" s="49"/>
      <c r="AH130" s="49"/>
      <c r="AI130" s="49"/>
      <c r="AJ130" s="49"/>
      <c r="AK130" s="65">
        <f>S16</f>
        <v>2.6604009616310988</v>
      </c>
      <c r="AL130" s="68">
        <f>IF(T$9&gt;$D$6,0,AK130)</f>
        <v>2.6604009616310988</v>
      </c>
      <c r="AM130" s="68">
        <f t="shared" si="37"/>
        <v>2.6604009616310988</v>
      </c>
      <c r="AN130" s="68">
        <f t="shared" si="37"/>
        <v>2.6604009616310988</v>
      </c>
    </row>
    <row r="131" spans="1:41" s="3" customFormat="1" ht="12" x14ac:dyDescent="0.3">
      <c r="A131" s="17"/>
      <c r="C131" s="3" t="s">
        <v>336</v>
      </c>
      <c r="D131" s="8" t="s">
        <v>32</v>
      </c>
      <c r="E131" s="17"/>
      <c r="F131" s="19"/>
      <c r="G131" s="19"/>
      <c r="H131" s="19"/>
      <c r="I131" s="19"/>
      <c r="J131" s="19"/>
      <c r="K131" s="19"/>
      <c r="L131" s="21"/>
      <c r="M131" s="21"/>
      <c r="N131" s="21"/>
      <c r="O131" s="21"/>
      <c r="P131" s="21"/>
      <c r="Q131" s="21"/>
      <c r="R131" s="21"/>
      <c r="S131" s="21"/>
      <c r="T131" s="21">
        <f>T92*T16</f>
        <v>65.059821831329188</v>
      </c>
      <c r="U131" s="21">
        <f t="shared" si="36"/>
        <v>65.059821831329188</v>
      </c>
      <c r="V131" s="21">
        <f t="shared" si="36"/>
        <v>65.059821831329188</v>
      </c>
      <c r="W131" s="17"/>
      <c r="X131" s="17"/>
      <c r="Y131" s="17"/>
      <c r="Z131" s="17"/>
      <c r="AA131" s="17"/>
      <c r="AB131" s="17"/>
      <c r="AC131" s="17"/>
      <c r="AD131" s="17"/>
      <c r="AE131" s="17"/>
      <c r="AF131" s="17"/>
      <c r="AG131" s="49"/>
      <c r="AH131" s="49"/>
      <c r="AI131" s="49"/>
      <c r="AJ131" s="49"/>
      <c r="AK131" s="49"/>
      <c r="AL131" s="68">
        <f>T16</f>
        <v>1.8721641438442387</v>
      </c>
      <c r="AM131" s="68">
        <f>IF(U$9&gt;$D$6,0,AL131)</f>
        <v>1.8721641438442387</v>
      </c>
      <c r="AN131" s="68">
        <f>IF(V$9&gt;$D$6,0,AM131)</f>
        <v>1.8721641438442387</v>
      </c>
    </row>
    <row r="132" spans="1:41" s="3" customFormat="1" ht="12" x14ac:dyDescent="0.3">
      <c r="A132" s="17"/>
      <c r="C132" s="3" t="s">
        <v>337</v>
      </c>
      <c r="D132" s="8" t="s">
        <v>32</v>
      </c>
      <c r="E132" s="17"/>
      <c r="F132" s="19"/>
      <c r="G132" s="19"/>
      <c r="H132" s="19"/>
      <c r="I132" s="19"/>
      <c r="J132" s="19"/>
      <c r="K132" s="19"/>
      <c r="L132" s="21"/>
      <c r="M132" s="21"/>
      <c r="N132" s="21"/>
      <c r="O132" s="21"/>
      <c r="P132" s="21"/>
      <c r="Q132" s="21"/>
      <c r="R132" s="21"/>
      <c r="S132" s="21"/>
      <c r="T132" s="21"/>
      <c r="U132" s="21">
        <f>U92*U16</f>
        <v>44.455941414498135</v>
      </c>
      <c r="V132" s="21">
        <f t="shared" si="36"/>
        <v>44.455941414498135</v>
      </c>
      <c r="W132" s="17"/>
      <c r="X132" s="17"/>
      <c r="Y132" s="17"/>
      <c r="Z132" s="17"/>
      <c r="AA132" s="17"/>
      <c r="AB132" s="17"/>
      <c r="AC132" s="17"/>
      <c r="AD132" s="17"/>
      <c r="AE132" s="17"/>
      <c r="AF132" s="17"/>
      <c r="AG132" s="49"/>
      <c r="AH132" s="49"/>
      <c r="AI132" s="49"/>
      <c r="AJ132" s="49"/>
      <c r="AK132" s="49"/>
      <c r="AL132" s="69"/>
      <c r="AM132" s="68">
        <f>U16</f>
        <v>1.2792660224744907</v>
      </c>
      <c r="AN132" s="68">
        <f>IF(V$9&gt;$D$6,0,AM132)</f>
        <v>1.2792660224744907</v>
      </c>
    </row>
    <row r="133" spans="1:41" s="3" customFormat="1" ht="12" x14ac:dyDescent="0.3">
      <c r="A133" s="17"/>
      <c r="C133" s="3" t="s">
        <v>338</v>
      </c>
      <c r="D133" s="8" t="s">
        <v>32</v>
      </c>
      <c r="E133" s="17"/>
      <c r="F133" s="19"/>
      <c r="G133" s="19"/>
      <c r="H133" s="19"/>
      <c r="I133" s="19"/>
      <c r="J133" s="19"/>
      <c r="K133" s="19"/>
      <c r="L133" s="21"/>
      <c r="M133" s="21"/>
      <c r="N133" s="21"/>
      <c r="O133" s="21"/>
      <c r="P133" s="21"/>
      <c r="Q133" s="21"/>
      <c r="R133" s="21"/>
      <c r="S133" s="21"/>
      <c r="T133" s="21"/>
      <c r="U133" s="21"/>
      <c r="V133" s="21">
        <f>V92*V16</f>
        <v>28.504912138784917</v>
      </c>
      <c r="W133" s="17"/>
      <c r="X133" s="17"/>
      <c r="Y133" s="17"/>
      <c r="Z133" s="17"/>
      <c r="AA133" s="17"/>
      <c r="AB133" s="17"/>
      <c r="AC133" s="17"/>
      <c r="AD133" s="17"/>
      <c r="AE133" s="17"/>
      <c r="AF133" s="17"/>
      <c r="AG133" s="49"/>
      <c r="AH133" s="49"/>
      <c r="AI133" s="49"/>
      <c r="AJ133" s="49"/>
      <c r="AK133" s="49"/>
      <c r="AL133" s="69"/>
      <c r="AM133" s="69"/>
      <c r="AN133" s="68">
        <f>V16</f>
        <v>0.82025853941034732</v>
      </c>
    </row>
    <row r="134" spans="1:41" s="3" customFormat="1" ht="12" x14ac:dyDescent="0.3">
      <c r="A134" s="17"/>
      <c r="C134" s="9" t="s">
        <v>339</v>
      </c>
      <c r="D134" s="10" t="s">
        <v>32</v>
      </c>
      <c r="E134" s="23"/>
      <c r="F134" s="22">
        <f>SUM(F117:F133)</f>
        <v>0</v>
      </c>
      <c r="G134" s="22">
        <f t="shared" ref="G134:V134" si="38">SUM(G117:G133)</f>
        <v>0</v>
      </c>
      <c r="H134" s="22">
        <f t="shared" si="38"/>
        <v>1091.4280267640202</v>
      </c>
      <c r="I134" s="22">
        <f t="shared" si="38"/>
        <v>2086.3894707679988</v>
      </c>
      <c r="J134" s="22">
        <f t="shared" si="38"/>
        <v>2961.8068628045048</v>
      </c>
      <c r="K134" s="22">
        <f t="shared" si="38"/>
        <v>3698.8405735831093</v>
      </c>
      <c r="L134" s="22">
        <f t="shared" si="38"/>
        <v>4311.7831752882466</v>
      </c>
      <c r="M134" s="22">
        <f t="shared" si="38"/>
        <v>4805.4719141399682</v>
      </c>
      <c r="N134" s="22">
        <f t="shared" si="38"/>
        <v>4112.8609870225937</v>
      </c>
      <c r="O134" s="22">
        <f t="shared" si="38"/>
        <v>3435.6739660569351</v>
      </c>
      <c r="P134" s="22">
        <f t="shared" si="38"/>
        <v>2801.3688942463968</v>
      </c>
      <c r="Q134" s="22">
        <f t="shared" si="38"/>
        <v>2235.3649170582748</v>
      </c>
      <c r="R134" s="22">
        <f t="shared" si="38"/>
        <v>1750.5070411863426</v>
      </c>
      <c r="S134" s="22">
        <f t="shared" si="38"/>
        <v>1349.2702452546523</v>
      </c>
      <c r="T134" s="22">
        <f t="shared" si="38"/>
        <v>1015.5129674393356</v>
      </c>
      <c r="U134" s="22">
        <f t="shared" si="38"/>
        <v>742.19448581551353</v>
      </c>
      <c r="V134" s="22">
        <f t="shared" si="38"/>
        <v>529.58707772833031</v>
      </c>
      <c r="W134" s="17"/>
      <c r="X134" s="17"/>
      <c r="Y134" s="17"/>
      <c r="Z134" s="62">
        <f t="shared" ref="Z134:AI134" si="39">SUM(Z117:Z133)</f>
        <v>31.406978374329228</v>
      </c>
      <c r="AA134" s="62">
        <f t="shared" si="39"/>
        <v>60.038030343714553</v>
      </c>
      <c r="AB134" s="62">
        <f t="shared" si="39"/>
        <v>85.229077692681727</v>
      </c>
      <c r="AC134" s="62">
        <f t="shared" si="39"/>
        <v>106.4379904637848</v>
      </c>
      <c r="AD134" s="62">
        <f t="shared" si="39"/>
        <v>124.0760523097269</v>
      </c>
      <c r="AE134" s="62">
        <f t="shared" si="39"/>
        <v>138.28246002928816</v>
      </c>
      <c r="AF134" s="62">
        <f t="shared" si="39"/>
        <v>118.35185913176997</v>
      </c>
      <c r="AG134" s="62">
        <f t="shared" si="39"/>
        <v>98.865097200336308</v>
      </c>
      <c r="AH134" s="62">
        <f t="shared" si="39"/>
        <v>80.612308024538279</v>
      </c>
      <c r="AI134" s="62">
        <f t="shared" si="39"/>
        <v>64.324953993473798</v>
      </c>
      <c r="AJ134" s="62">
        <f>SUM(AJ120:AJ133)</f>
        <v>50.372663554971588</v>
      </c>
      <c r="AK134" s="62">
        <f>SUM(AK121:AK133)</f>
        <v>38.82665679704143</v>
      </c>
      <c r="AL134" s="62">
        <f>SUM(AL122:AL133)</f>
        <v>29.222443464074633</v>
      </c>
      <c r="AM134" s="62">
        <f>SUM(AM123:AM133)</f>
        <v>21.357419448597465</v>
      </c>
      <c r="AN134" s="62">
        <f>SUM(AN124:AN133)</f>
        <v>15.239419814838673</v>
      </c>
      <c r="AO134" s="69" t="s">
        <v>393</v>
      </c>
    </row>
    <row r="135" spans="1:41" s="3" customFormat="1" ht="12" x14ac:dyDescent="0.3">
      <c r="A135" s="17"/>
      <c r="C135" s="9"/>
      <c r="D135" s="10"/>
      <c r="E135" s="23"/>
      <c r="F135" s="22"/>
      <c r="G135" s="22"/>
      <c r="H135" s="22"/>
      <c r="I135" s="22"/>
      <c r="J135" s="22"/>
      <c r="K135" s="22"/>
      <c r="L135" s="22"/>
      <c r="M135" s="22"/>
      <c r="N135" s="22"/>
      <c r="O135" s="22"/>
      <c r="P135" s="22"/>
      <c r="Q135" s="22"/>
      <c r="R135" s="22"/>
      <c r="S135" s="22"/>
      <c r="T135" s="22"/>
      <c r="U135" s="22"/>
      <c r="V135" s="22"/>
      <c r="W135" s="17"/>
      <c r="X135" s="17"/>
      <c r="Y135" s="17"/>
      <c r="Z135" s="17"/>
      <c r="AA135" s="17"/>
      <c r="AB135" s="17"/>
      <c r="AC135" s="17"/>
      <c r="AD135" s="17"/>
      <c r="AE135" s="17"/>
      <c r="AF135" s="17"/>
      <c r="AG135" s="49"/>
      <c r="AH135" s="49"/>
      <c r="AI135" s="49"/>
      <c r="AJ135" s="49"/>
      <c r="AK135" s="49"/>
      <c r="AL135" s="69"/>
      <c r="AM135" s="69"/>
      <c r="AN135" s="68"/>
    </row>
    <row r="136" spans="1:41" s="3" customFormat="1" ht="12" x14ac:dyDescent="0.3">
      <c r="A136" s="17"/>
      <c r="C136" s="3" t="s">
        <v>37</v>
      </c>
      <c r="D136" s="8" t="s">
        <v>33</v>
      </c>
      <c r="E136" s="17"/>
      <c r="F136" s="24">
        <v>0.20453020005884084</v>
      </c>
      <c r="G136" s="24">
        <v>0.20657550205942926</v>
      </c>
      <c r="H136" s="24">
        <v>0.20864125708002357</v>
      </c>
      <c r="I136" s="24">
        <v>0.21072766965082382</v>
      </c>
      <c r="J136" s="24">
        <v>0.21283494634733205</v>
      </c>
      <c r="K136" s="24">
        <v>0.21496329581080537</v>
      </c>
      <c r="L136" s="24">
        <v>0.21711292876891342</v>
      </c>
      <c r="M136" s="24">
        <v>0.21928405805660256</v>
      </c>
      <c r="N136" s="24">
        <v>0.2214768986371686</v>
      </c>
      <c r="O136" s="24">
        <v>0.22369166762354029</v>
      </c>
      <c r="P136" s="24">
        <v>0.22592858429977569</v>
      </c>
      <c r="Q136" s="24">
        <v>0.22818787014277345</v>
      </c>
      <c r="R136" s="24">
        <v>0.22818787014277345</v>
      </c>
      <c r="S136" s="24">
        <v>0.22818787014277345</v>
      </c>
      <c r="T136" s="24">
        <v>0.22818787014277345</v>
      </c>
      <c r="U136" s="24">
        <v>0.22818787014277345</v>
      </c>
      <c r="V136" s="24">
        <v>0.22818787014277345</v>
      </c>
      <c r="W136" s="17"/>
      <c r="X136" s="17"/>
      <c r="Y136" s="17"/>
    </row>
    <row r="137" spans="1:41" s="3" customFormat="1" ht="12" x14ac:dyDescent="0.3">
      <c r="A137" s="17"/>
      <c r="C137" s="3" t="s">
        <v>38</v>
      </c>
      <c r="D137" s="8" t="s">
        <v>33</v>
      </c>
      <c r="E137" s="17"/>
      <c r="F137" s="24">
        <v>0.1725276512699814</v>
      </c>
      <c r="G137" s="24">
        <v>0.17425292778268123</v>
      </c>
      <c r="H137" s="24">
        <v>0.17599545706050804</v>
      </c>
      <c r="I137" s="24">
        <v>0.17775541163111311</v>
      </c>
      <c r="J137" s="24">
        <v>0.17953296574742425</v>
      </c>
      <c r="K137" s="24">
        <v>0.1813282954048985</v>
      </c>
      <c r="L137" s="24">
        <v>0.18314157835894748</v>
      </c>
      <c r="M137" s="24">
        <v>0.18497299414253696</v>
      </c>
      <c r="N137" s="24">
        <v>0.18682272408396233</v>
      </c>
      <c r="O137" s="24">
        <v>0.18869095132480196</v>
      </c>
      <c r="P137" s="24">
        <v>0.19057786083804998</v>
      </c>
      <c r="Q137" s="24">
        <v>0.19248363944643049</v>
      </c>
      <c r="R137" s="24">
        <v>0.19248363944643049</v>
      </c>
      <c r="S137" s="24">
        <v>0.19248363944643049</v>
      </c>
      <c r="T137" s="24">
        <v>0.19248363944643049</v>
      </c>
      <c r="U137" s="24">
        <v>0.19248363944643049</v>
      </c>
      <c r="V137" s="24">
        <v>0.19248363944643049</v>
      </c>
      <c r="W137" s="17"/>
      <c r="X137" s="17"/>
      <c r="Y137" s="17"/>
      <c r="Z137" s="17"/>
      <c r="AA137" s="17"/>
      <c r="AB137" s="17"/>
      <c r="AC137" s="17"/>
      <c r="AD137" s="17"/>
      <c r="AE137" s="17"/>
      <c r="AF137" s="17"/>
      <c r="AG137" s="17"/>
      <c r="AH137" s="17"/>
      <c r="AI137" s="17"/>
      <c r="AJ137" s="17"/>
      <c r="AK137" s="17"/>
    </row>
    <row r="138" spans="1:41" s="3" customFormat="1" ht="12" x14ac:dyDescent="0.3">
      <c r="A138" s="17"/>
      <c r="D138" s="8"/>
      <c r="E138" s="17"/>
      <c r="F138" s="24"/>
      <c r="G138" s="24"/>
      <c r="H138" s="24"/>
      <c r="I138" s="24"/>
      <c r="J138" s="24"/>
      <c r="K138" s="24"/>
      <c r="L138" s="24"/>
      <c r="M138" s="24"/>
      <c r="N138" s="24"/>
      <c r="O138" s="24"/>
      <c r="P138" s="24"/>
      <c r="Q138" s="24"/>
      <c r="R138" s="24"/>
      <c r="S138" s="24"/>
      <c r="T138" s="24"/>
      <c r="U138" s="24"/>
      <c r="V138" s="24"/>
      <c r="W138" s="17"/>
      <c r="X138" s="17"/>
      <c r="Y138" s="17"/>
      <c r="Z138" s="17"/>
      <c r="AA138" s="17"/>
      <c r="AB138" s="17"/>
      <c r="AC138" s="17"/>
      <c r="AD138" s="17"/>
      <c r="AE138" s="17"/>
      <c r="AF138" s="17"/>
      <c r="AG138" s="17"/>
      <c r="AH138" s="17"/>
      <c r="AI138" s="17"/>
      <c r="AJ138" s="17"/>
      <c r="AK138" s="17"/>
    </row>
    <row r="139" spans="1:41" s="3" customFormat="1" ht="12" x14ac:dyDescent="0.3">
      <c r="A139" s="17"/>
      <c r="C139" s="9" t="s">
        <v>340</v>
      </c>
      <c r="D139" s="10" t="s">
        <v>20</v>
      </c>
      <c r="E139" s="23"/>
      <c r="F139" s="22">
        <f>F113*F136+F134*F137</f>
        <v>0</v>
      </c>
      <c r="G139" s="22">
        <f t="shared" ref="G139:V139" si="40">G113*G136+G134*G137</f>
        <v>0</v>
      </c>
      <c r="H139" s="22">
        <f t="shared" si="40"/>
        <v>216.42419337721674</v>
      </c>
      <c r="I139" s="22">
        <f t="shared" si="40"/>
        <v>419.83814864983435</v>
      </c>
      <c r="J139" s="22">
        <f t="shared" si="40"/>
        <v>605.21730613516502</v>
      </c>
      <c r="K139" s="22">
        <f t="shared" si="40"/>
        <v>767.95734883483738</v>
      </c>
      <c r="L139" s="22">
        <f t="shared" si="40"/>
        <v>908.62469603644467</v>
      </c>
      <c r="M139" s="22">
        <f t="shared" si="40"/>
        <v>1026.7830142714258</v>
      </c>
      <c r="N139" s="22">
        <f t="shared" si="40"/>
        <v>922.41362122549776</v>
      </c>
      <c r="O139" s="22">
        <f t="shared" si="40"/>
        <v>815.28191225804744</v>
      </c>
      <c r="P139" s="22">
        <f t="shared" si="40"/>
        <v>711.22732484613243</v>
      </c>
      <c r="Q139" s="22">
        <f t="shared" si="40"/>
        <v>616.14438997817456</v>
      </c>
      <c r="R139" s="22">
        <f t="shared" si="40"/>
        <v>528.46710847473514</v>
      </c>
      <c r="S139" s="22">
        <f t="shared" si="40"/>
        <v>456.04270727839059</v>
      </c>
      <c r="T139" s="22">
        <f t="shared" si="40"/>
        <v>395.91343388482869</v>
      </c>
      <c r="U139" s="22">
        <f t="shared" si="40"/>
        <v>346.75070272336023</v>
      </c>
      <c r="V139" s="22">
        <f t="shared" si="40"/>
        <v>308.66736548174066</v>
      </c>
      <c r="W139" s="17"/>
      <c r="X139" s="17"/>
      <c r="Y139" s="17"/>
      <c r="Z139" s="17"/>
      <c r="AA139" s="17"/>
      <c r="AB139" s="17"/>
      <c r="AC139" s="17"/>
      <c r="AD139" s="17"/>
      <c r="AE139" s="17"/>
      <c r="AF139" s="17"/>
      <c r="AG139" s="17"/>
      <c r="AH139" s="17"/>
      <c r="AI139" s="17"/>
      <c r="AJ139" s="17"/>
      <c r="AK139" s="17"/>
    </row>
    <row r="140" spans="1:41" s="3" customFormat="1" ht="12" x14ac:dyDescent="0.3">
      <c r="A140" s="17"/>
      <c r="E140" s="17"/>
      <c r="F140" s="19"/>
      <c r="G140" s="19"/>
      <c r="H140" s="19"/>
      <c r="I140" s="19"/>
      <c r="J140" s="19"/>
      <c r="K140" s="19"/>
      <c r="L140" s="19"/>
      <c r="M140" s="19"/>
      <c r="N140" s="19"/>
      <c r="O140" s="19"/>
      <c r="P140" s="19"/>
      <c r="Q140" s="19"/>
      <c r="R140" s="19"/>
      <c r="S140" s="19"/>
      <c r="T140" s="19"/>
      <c r="U140" s="19"/>
      <c r="V140" s="19"/>
      <c r="W140" s="17"/>
      <c r="X140" s="17"/>
      <c r="Y140" s="17"/>
      <c r="Z140" s="17"/>
      <c r="AA140" s="17"/>
      <c r="AB140" s="17"/>
      <c r="AC140" s="17"/>
      <c r="AD140" s="17"/>
      <c r="AE140" s="17"/>
      <c r="AF140" s="17"/>
      <c r="AG140" s="17"/>
      <c r="AH140" s="17"/>
      <c r="AI140" s="17"/>
      <c r="AJ140" s="17"/>
      <c r="AK140" s="17"/>
    </row>
    <row r="141" spans="1:41" s="17" customFormat="1" ht="12" x14ac:dyDescent="0.3">
      <c r="C141" s="23" t="s">
        <v>341</v>
      </c>
      <c r="D141" s="23"/>
      <c r="F141" s="19"/>
      <c r="G141" s="19"/>
      <c r="H141" s="19"/>
      <c r="I141" s="19"/>
      <c r="J141" s="19"/>
      <c r="K141" s="19"/>
      <c r="L141" s="19"/>
      <c r="M141" s="19"/>
      <c r="N141" s="19"/>
      <c r="O141" s="19"/>
      <c r="P141" s="19"/>
      <c r="Q141" s="19"/>
      <c r="R141" s="19"/>
      <c r="S141" s="19"/>
      <c r="T141" s="19"/>
      <c r="U141" s="19"/>
      <c r="V141" s="19"/>
    </row>
    <row r="142" spans="1:41" s="3" customFormat="1" ht="12" x14ac:dyDescent="0.3">
      <c r="A142" s="17"/>
      <c r="C142" s="41" t="s">
        <v>342</v>
      </c>
      <c r="E142" s="17"/>
      <c r="F142" s="19"/>
      <c r="G142" s="19"/>
      <c r="H142" s="19"/>
      <c r="I142" s="19"/>
      <c r="J142" s="19"/>
      <c r="K142" s="19"/>
      <c r="L142" s="19"/>
      <c r="M142" s="19"/>
      <c r="N142" s="19"/>
      <c r="O142" s="19"/>
      <c r="P142" s="19"/>
      <c r="Q142" s="19"/>
      <c r="R142" s="19"/>
      <c r="S142" s="19"/>
      <c r="T142" s="19"/>
      <c r="U142" s="19"/>
      <c r="V142" s="19"/>
      <c r="W142" s="17"/>
      <c r="X142" s="17"/>
      <c r="Y142" s="17"/>
      <c r="Z142" s="17"/>
      <c r="AA142" s="17"/>
      <c r="AB142" s="17"/>
      <c r="AC142" s="17"/>
      <c r="AD142" s="17"/>
      <c r="AE142" s="17"/>
      <c r="AF142" s="17"/>
      <c r="AG142" s="17"/>
      <c r="AH142" s="17"/>
      <c r="AI142" s="17"/>
      <c r="AJ142" s="17"/>
      <c r="AK142" s="17"/>
    </row>
    <row r="143" spans="1:41" s="3" customFormat="1" ht="12" x14ac:dyDescent="0.3">
      <c r="A143" s="17"/>
      <c r="C143" s="3" t="s">
        <v>41</v>
      </c>
      <c r="D143" s="8" t="s">
        <v>35</v>
      </c>
      <c r="E143" s="17"/>
      <c r="F143" s="21">
        <v>100.84615384615384</v>
      </c>
      <c r="G143" s="21">
        <v>102.76923076923076</v>
      </c>
      <c r="H143" s="21">
        <v>110</v>
      </c>
      <c r="I143" s="21">
        <v>118</v>
      </c>
      <c r="J143" s="21">
        <v>126</v>
      </c>
      <c r="K143" s="21">
        <v>134</v>
      </c>
      <c r="L143" s="21">
        <v>142</v>
      </c>
      <c r="M143" s="21">
        <v>150</v>
      </c>
      <c r="N143" s="21">
        <v>152</v>
      </c>
      <c r="O143" s="21">
        <v>154.5</v>
      </c>
      <c r="P143" s="21">
        <v>157</v>
      </c>
      <c r="Q143" s="21">
        <v>160</v>
      </c>
      <c r="R143" s="21">
        <f>Q143</f>
        <v>160</v>
      </c>
      <c r="S143" s="21">
        <f t="shared" ref="S143:V144" si="41">R143</f>
        <v>160</v>
      </c>
      <c r="T143" s="21">
        <f t="shared" si="41"/>
        <v>160</v>
      </c>
      <c r="U143" s="21">
        <f t="shared" si="41"/>
        <v>160</v>
      </c>
      <c r="V143" s="21">
        <f t="shared" si="41"/>
        <v>160</v>
      </c>
      <c r="W143" s="17"/>
      <c r="X143" s="17"/>
      <c r="Y143" s="17"/>
      <c r="Z143" s="17"/>
      <c r="AA143" s="17"/>
      <c r="AB143" s="17"/>
      <c r="AC143" s="17"/>
      <c r="AD143" s="17"/>
      <c r="AE143" s="17"/>
      <c r="AF143" s="17"/>
      <c r="AG143" s="17"/>
      <c r="AH143" s="17"/>
      <c r="AI143" s="17"/>
      <c r="AJ143" s="17"/>
      <c r="AK143" s="17"/>
    </row>
    <row r="144" spans="1:41" s="3" customFormat="1" ht="12" x14ac:dyDescent="0.3">
      <c r="A144" s="17"/>
      <c r="C144" s="3" t="s">
        <v>42</v>
      </c>
      <c r="D144" s="8" t="s">
        <v>35</v>
      </c>
      <c r="E144" s="17"/>
      <c r="F144" s="21">
        <v>119.76923076923077</v>
      </c>
      <c r="G144" s="21">
        <v>124.65384615384616</v>
      </c>
      <c r="H144" s="21">
        <v>132</v>
      </c>
      <c r="I144" s="21">
        <v>139</v>
      </c>
      <c r="J144" s="21">
        <v>148</v>
      </c>
      <c r="K144" s="21">
        <v>157</v>
      </c>
      <c r="L144" s="21">
        <v>166</v>
      </c>
      <c r="M144" s="21">
        <v>175</v>
      </c>
      <c r="N144" s="21">
        <v>178.75</v>
      </c>
      <c r="O144" s="21">
        <v>182.5</v>
      </c>
      <c r="P144" s="21">
        <v>186.25</v>
      </c>
      <c r="Q144" s="21">
        <v>190</v>
      </c>
      <c r="R144" s="21">
        <f>Q144</f>
        <v>190</v>
      </c>
      <c r="S144" s="21">
        <f t="shared" si="41"/>
        <v>190</v>
      </c>
      <c r="T144" s="21">
        <f t="shared" si="41"/>
        <v>190</v>
      </c>
      <c r="U144" s="21">
        <f t="shared" si="41"/>
        <v>190</v>
      </c>
      <c r="V144" s="21">
        <f t="shared" si="41"/>
        <v>190</v>
      </c>
      <c r="W144" s="17"/>
      <c r="X144" s="17"/>
      <c r="Y144" s="17"/>
      <c r="Z144" s="17"/>
      <c r="AA144" s="17"/>
      <c r="AB144" s="17"/>
      <c r="AC144" s="17"/>
      <c r="AD144" s="17"/>
      <c r="AE144" s="17"/>
      <c r="AF144" s="17"/>
      <c r="AG144" s="17"/>
      <c r="AH144" s="17"/>
      <c r="AI144" s="17"/>
      <c r="AJ144" s="17"/>
      <c r="AK144" s="17"/>
    </row>
    <row r="145" spans="1:41" s="3" customFormat="1" ht="12" x14ac:dyDescent="0.3">
      <c r="A145" s="17"/>
      <c r="C145" s="3" t="s">
        <v>43</v>
      </c>
      <c r="D145" s="8" t="s">
        <v>30</v>
      </c>
      <c r="E145" s="17"/>
      <c r="F145" s="20">
        <f t="shared" ref="F145:V146" si="42">F83/F143</f>
        <v>6.8421052631578956</v>
      </c>
      <c r="G145" s="20">
        <f t="shared" si="42"/>
        <v>6.7140718562874255</v>
      </c>
      <c r="H145" s="20">
        <f t="shared" si="42"/>
        <v>6.2727272727272725</v>
      </c>
      <c r="I145" s="20">
        <f t="shared" si="42"/>
        <v>5.8474576271186445</v>
      </c>
      <c r="J145" s="20">
        <f t="shared" si="42"/>
        <v>5.4761904761904763</v>
      </c>
      <c r="K145" s="20">
        <f t="shared" si="42"/>
        <v>5.1492537313432836</v>
      </c>
      <c r="L145" s="20">
        <f t="shared" si="42"/>
        <v>4.859154929577465</v>
      </c>
      <c r="M145" s="20">
        <f t="shared" si="42"/>
        <v>4.5999999999999996</v>
      </c>
      <c r="N145" s="20">
        <f t="shared" si="42"/>
        <v>4.5394736842105265</v>
      </c>
      <c r="O145" s="20">
        <f t="shared" si="42"/>
        <v>4.4660194174757279</v>
      </c>
      <c r="P145" s="20">
        <f t="shared" si="42"/>
        <v>4.3949044585987265</v>
      </c>
      <c r="Q145" s="20">
        <f t="shared" si="42"/>
        <v>4.3125</v>
      </c>
      <c r="R145" s="20">
        <f t="shared" si="42"/>
        <v>4.3125</v>
      </c>
      <c r="S145" s="20">
        <f t="shared" si="42"/>
        <v>4.3125</v>
      </c>
      <c r="T145" s="20">
        <f t="shared" si="42"/>
        <v>4.3125</v>
      </c>
      <c r="U145" s="20">
        <f t="shared" si="42"/>
        <v>4.3125</v>
      </c>
      <c r="V145" s="20">
        <f t="shared" si="42"/>
        <v>4.3125</v>
      </c>
      <c r="W145" s="17"/>
      <c r="X145" s="17"/>
      <c r="Y145" s="17"/>
      <c r="Z145" s="17"/>
      <c r="AA145" s="17"/>
      <c r="AB145" s="17"/>
      <c r="AC145" s="17"/>
      <c r="AD145" s="17"/>
      <c r="AE145" s="17"/>
      <c r="AF145" s="17"/>
      <c r="AG145" s="17"/>
      <c r="AH145" s="17"/>
      <c r="AI145" s="17"/>
      <c r="AJ145" s="17"/>
      <c r="AK145" s="17"/>
    </row>
    <row r="146" spans="1:41" s="3" customFormat="1" ht="12" x14ac:dyDescent="0.3">
      <c r="A146" s="17"/>
      <c r="C146" s="3" t="s">
        <v>44</v>
      </c>
      <c r="D146" s="8" t="s">
        <v>30</v>
      </c>
      <c r="E146" s="17"/>
      <c r="F146" s="20">
        <f t="shared" si="42"/>
        <v>10.01926782273603</v>
      </c>
      <c r="G146" s="20">
        <f t="shared" si="42"/>
        <v>9.6266584387534699</v>
      </c>
      <c r="H146" s="20">
        <f t="shared" si="42"/>
        <v>9.0909090909090917</v>
      </c>
      <c r="I146" s="20">
        <f t="shared" si="42"/>
        <v>8.6330935251798557</v>
      </c>
      <c r="J146" s="20">
        <f t="shared" si="42"/>
        <v>8.1081081081081088</v>
      </c>
      <c r="K146" s="20">
        <f t="shared" si="42"/>
        <v>7.6433121019108281</v>
      </c>
      <c r="L146" s="20">
        <f t="shared" si="42"/>
        <v>7.2289156626506026</v>
      </c>
      <c r="M146" s="20">
        <f t="shared" si="42"/>
        <v>6.8571428571428568</v>
      </c>
      <c r="N146" s="20">
        <f t="shared" si="42"/>
        <v>6.7132867132867133</v>
      </c>
      <c r="O146" s="20">
        <f t="shared" si="42"/>
        <v>6.5753424657534243</v>
      </c>
      <c r="P146" s="20">
        <f t="shared" si="42"/>
        <v>6.4429530201342278</v>
      </c>
      <c r="Q146" s="20">
        <f t="shared" si="42"/>
        <v>6.3157894736842106</v>
      </c>
      <c r="R146" s="20">
        <f t="shared" si="42"/>
        <v>6.3157894736842106</v>
      </c>
      <c r="S146" s="20">
        <f t="shared" si="42"/>
        <v>6.3157894736842106</v>
      </c>
      <c r="T146" s="20">
        <f t="shared" si="42"/>
        <v>6.3157894736842106</v>
      </c>
      <c r="U146" s="20">
        <f t="shared" si="42"/>
        <v>6.3157894736842106</v>
      </c>
      <c r="V146" s="20">
        <f t="shared" si="42"/>
        <v>6.3157894736842106</v>
      </c>
      <c r="W146" s="17"/>
      <c r="X146" s="17"/>
      <c r="Y146" s="17"/>
      <c r="Z146" s="17"/>
      <c r="AA146" s="17"/>
      <c r="AB146" s="17"/>
      <c r="AC146" s="17"/>
      <c r="AD146" s="17"/>
      <c r="AE146" s="17"/>
      <c r="AF146" s="17"/>
      <c r="AG146" s="17"/>
      <c r="AH146" s="17"/>
      <c r="AI146" s="17"/>
      <c r="AJ146" s="17"/>
      <c r="AK146" s="17"/>
    </row>
    <row r="147" spans="1:41" s="3" customFormat="1" ht="12" x14ac:dyDescent="0.3">
      <c r="A147" s="17"/>
      <c r="C147" s="3" t="s">
        <v>39</v>
      </c>
      <c r="D147" s="8" t="s">
        <v>36</v>
      </c>
      <c r="E147" s="17"/>
      <c r="F147" s="20">
        <f t="shared" ref="F147:V148" si="43">F145*F89/1000</f>
        <v>4.7894736842105265</v>
      </c>
      <c r="G147" s="20">
        <f t="shared" si="43"/>
        <v>4.6998502994011977</v>
      </c>
      <c r="H147" s="20">
        <f t="shared" si="43"/>
        <v>4.3909090909090907</v>
      </c>
      <c r="I147" s="20">
        <f t="shared" si="43"/>
        <v>4.093220338983051</v>
      </c>
      <c r="J147" s="20">
        <f t="shared" si="43"/>
        <v>3.8333333333333335</v>
      </c>
      <c r="K147" s="20">
        <f t="shared" si="43"/>
        <v>3.6044776119402986</v>
      </c>
      <c r="L147" s="20">
        <f t="shared" si="43"/>
        <v>3.4014084507042255</v>
      </c>
      <c r="M147" s="20">
        <f t="shared" si="43"/>
        <v>3.2199999999999998</v>
      </c>
      <c r="N147" s="20">
        <f t="shared" si="43"/>
        <v>3.1776315789473686</v>
      </c>
      <c r="O147" s="20">
        <f t="shared" si="43"/>
        <v>3.1262135922330092</v>
      </c>
      <c r="P147" s="20">
        <f t="shared" si="43"/>
        <v>3.0764331210191087</v>
      </c>
      <c r="Q147" s="20">
        <f t="shared" si="43"/>
        <v>3.0187499999999998</v>
      </c>
      <c r="R147" s="20">
        <f t="shared" si="43"/>
        <v>3.0187499999999998</v>
      </c>
      <c r="S147" s="20">
        <f t="shared" si="43"/>
        <v>3.0187499999999998</v>
      </c>
      <c r="T147" s="20">
        <f t="shared" si="43"/>
        <v>3.0187499999999998</v>
      </c>
      <c r="U147" s="20">
        <f t="shared" si="43"/>
        <v>3.0187499999999998</v>
      </c>
      <c r="V147" s="20">
        <f t="shared" si="43"/>
        <v>3.0187499999999998</v>
      </c>
      <c r="W147" s="17"/>
      <c r="X147" s="17"/>
      <c r="Y147" s="17"/>
      <c r="Z147" s="17"/>
      <c r="AA147" s="17"/>
      <c r="AB147" s="17"/>
      <c r="AC147" s="17"/>
      <c r="AD147" s="17"/>
      <c r="AE147" s="17"/>
      <c r="AF147" s="17"/>
      <c r="AG147" s="17"/>
      <c r="AH147" s="17"/>
      <c r="AI147" s="17"/>
      <c r="AJ147" s="17"/>
      <c r="AK147" s="17"/>
    </row>
    <row r="148" spans="1:41" s="3" customFormat="1" ht="12" x14ac:dyDescent="0.3">
      <c r="A148" s="17"/>
      <c r="C148" s="3" t="s">
        <v>40</v>
      </c>
      <c r="D148" s="8" t="s">
        <v>36</v>
      </c>
      <c r="E148" s="17"/>
      <c r="F148" s="20">
        <f t="shared" si="43"/>
        <v>16.030828516377646</v>
      </c>
      <c r="G148" s="20">
        <f t="shared" si="43"/>
        <v>15.402653502005553</v>
      </c>
      <c r="H148" s="20">
        <f t="shared" si="43"/>
        <v>14.545454545454547</v>
      </c>
      <c r="I148" s="20">
        <f t="shared" si="43"/>
        <v>13.812949640287769</v>
      </c>
      <c r="J148" s="20">
        <f t="shared" si="43"/>
        <v>12.972972972972974</v>
      </c>
      <c r="K148" s="20">
        <f t="shared" si="43"/>
        <v>12.229299363057326</v>
      </c>
      <c r="L148" s="20">
        <f t="shared" si="43"/>
        <v>11.566265060240966</v>
      </c>
      <c r="M148" s="20">
        <f t="shared" si="43"/>
        <v>10.971428571428572</v>
      </c>
      <c r="N148" s="20">
        <f t="shared" si="43"/>
        <v>10.741258741258742</v>
      </c>
      <c r="O148" s="20">
        <f t="shared" si="43"/>
        <v>10.520547945205479</v>
      </c>
      <c r="P148" s="20">
        <f t="shared" si="43"/>
        <v>10.308724832214764</v>
      </c>
      <c r="Q148" s="20">
        <f t="shared" si="43"/>
        <v>10.105263157894736</v>
      </c>
      <c r="R148" s="20">
        <f t="shared" si="43"/>
        <v>10.105263157894736</v>
      </c>
      <c r="S148" s="20">
        <f t="shared" si="43"/>
        <v>10.105263157894736</v>
      </c>
      <c r="T148" s="20">
        <f t="shared" si="43"/>
        <v>10.105263157894736</v>
      </c>
      <c r="U148" s="20">
        <f t="shared" si="43"/>
        <v>10.105263157894736</v>
      </c>
      <c r="V148" s="20">
        <f t="shared" si="43"/>
        <v>10.105263157894736</v>
      </c>
      <c r="W148" s="17"/>
      <c r="X148" s="17"/>
      <c r="Y148" s="17"/>
      <c r="Z148" s="17"/>
      <c r="AA148" s="17"/>
      <c r="AB148" s="17"/>
      <c r="AC148" s="17"/>
      <c r="AD148" s="17"/>
      <c r="AE148" s="17"/>
      <c r="AF148" s="17"/>
      <c r="AG148" s="17"/>
      <c r="AH148" s="17"/>
      <c r="AI148" s="17"/>
      <c r="AJ148" s="17"/>
      <c r="AK148" s="17"/>
    </row>
    <row r="149" spans="1:41" s="3" customFormat="1" ht="12" x14ac:dyDescent="0.3">
      <c r="A149" s="17"/>
      <c r="D149" s="8"/>
      <c r="E149" s="17"/>
      <c r="F149" s="20"/>
      <c r="G149" s="20"/>
      <c r="H149" s="20"/>
      <c r="I149" s="20"/>
      <c r="J149" s="20"/>
      <c r="K149" s="20"/>
      <c r="L149" s="20"/>
      <c r="M149" s="20"/>
      <c r="N149" s="20"/>
      <c r="O149" s="20"/>
      <c r="P149" s="20"/>
      <c r="Q149" s="20"/>
      <c r="R149" s="20"/>
      <c r="S149" s="20"/>
      <c r="T149" s="20"/>
      <c r="U149" s="20"/>
      <c r="V149" s="20"/>
      <c r="W149" s="17"/>
      <c r="X149" s="17"/>
      <c r="Y149" s="17"/>
      <c r="Z149" s="17"/>
      <c r="AA149" s="17"/>
      <c r="AB149" s="17"/>
      <c r="AC149" s="17"/>
      <c r="AD149" s="17"/>
      <c r="AE149" s="17"/>
      <c r="AF149" s="17"/>
      <c r="AG149" s="17"/>
      <c r="AH149" s="17"/>
      <c r="AI149" s="17"/>
      <c r="AJ149" s="17"/>
      <c r="AK149" s="17"/>
    </row>
    <row r="150" spans="1:41" s="3" customFormat="1" ht="12" x14ac:dyDescent="0.3">
      <c r="A150" s="17"/>
      <c r="C150" s="9" t="s">
        <v>343</v>
      </c>
      <c r="D150" s="8"/>
      <c r="E150" s="17"/>
      <c r="F150" s="20"/>
      <c r="G150" s="20"/>
      <c r="H150" s="20"/>
      <c r="I150" s="20"/>
      <c r="J150" s="20"/>
      <c r="K150" s="20"/>
      <c r="L150" s="20"/>
      <c r="M150" s="20"/>
      <c r="N150" s="20"/>
      <c r="O150" s="20"/>
      <c r="P150" s="20"/>
      <c r="Q150" s="20"/>
      <c r="R150" s="20"/>
      <c r="S150" s="20"/>
      <c r="T150" s="20"/>
      <c r="U150" s="20"/>
      <c r="V150" s="20"/>
      <c r="W150" s="17"/>
      <c r="X150" s="17"/>
      <c r="Y150" s="17"/>
      <c r="Z150" s="17"/>
      <c r="AA150" s="17"/>
      <c r="AB150" s="17"/>
      <c r="AC150" s="17"/>
      <c r="AD150" s="17"/>
      <c r="AE150" s="17"/>
      <c r="AF150" s="17"/>
      <c r="AG150" s="17"/>
      <c r="AH150" s="17"/>
      <c r="AI150" s="17"/>
      <c r="AJ150" s="17"/>
      <c r="AK150" s="17"/>
    </row>
    <row r="151" spans="1:41" s="3" customFormat="1" ht="12" x14ac:dyDescent="0.3">
      <c r="A151" s="17"/>
      <c r="C151" s="3" t="s">
        <v>344</v>
      </c>
      <c r="D151" s="53" t="s">
        <v>290</v>
      </c>
      <c r="E151" s="17"/>
      <c r="F151" s="20"/>
      <c r="G151" s="54" t="s">
        <v>263</v>
      </c>
      <c r="H151" s="20"/>
      <c r="I151" s="20"/>
      <c r="J151" s="20"/>
      <c r="K151" s="20"/>
      <c r="L151" s="20"/>
      <c r="M151" s="20"/>
      <c r="N151" s="20"/>
      <c r="O151" s="20"/>
      <c r="P151" s="20"/>
      <c r="Q151" s="20"/>
      <c r="R151" s="20"/>
      <c r="S151" s="20"/>
      <c r="T151" s="20"/>
      <c r="U151" s="20"/>
      <c r="V151" s="20"/>
      <c r="W151" s="17"/>
      <c r="X151" s="17"/>
      <c r="Y151" s="17"/>
      <c r="Z151" s="17"/>
      <c r="AA151" s="17"/>
      <c r="AB151" s="17"/>
      <c r="AC151" s="17"/>
      <c r="AD151" s="17"/>
      <c r="AE151" s="17"/>
      <c r="AF151" s="17"/>
      <c r="AG151" s="17"/>
      <c r="AH151" s="17"/>
      <c r="AI151" s="17"/>
      <c r="AJ151" s="17"/>
      <c r="AK151" s="17"/>
    </row>
    <row r="152" spans="1:41" x14ac:dyDescent="0.35">
      <c r="A152" s="17"/>
      <c r="C152" s="3" t="s">
        <v>45</v>
      </c>
      <c r="D152" s="8" t="s">
        <v>32</v>
      </c>
      <c r="E152" s="17"/>
      <c r="F152" s="21">
        <f>F147*F19</f>
        <v>0</v>
      </c>
      <c r="G152" s="21">
        <f>IF(G$9&gt;$D$6,0,F152)</f>
        <v>0</v>
      </c>
      <c r="H152" s="21">
        <f t="shared" ref="H152:V167" si="44">IF(H$9&gt;$D$6,0,G152)</f>
        <v>0</v>
      </c>
      <c r="I152" s="21">
        <f t="shared" si="44"/>
        <v>0</v>
      </c>
      <c r="J152" s="21">
        <f t="shared" si="44"/>
        <v>0</v>
      </c>
      <c r="K152" s="21">
        <f t="shared" si="44"/>
        <v>0</v>
      </c>
      <c r="L152" s="21">
        <f t="shared" si="44"/>
        <v>0</v>
      </c>
      <c r="M152" s="21">
        <f t="shared" si="44"/>
        <v>0</v>
      </c>
      <c r="N152" s="21">
        <f t="shared" si="44"/>
        <v>0</v>
      </c>
      <c r="O152" s="21">
        <f t="shared" si="44"/>
        <v>0</v>
      </c>
      <c r="P152" s="21">
        <f t="shared" si="44"/>
        <v>0</v>
      </c>
      <c r="Q152" s="21">
        <f t="shared" si="44"/>
        <v>0</v>
      </c>
      <c r="R152" s="21">
        <f t="shared" si="44"/>
        <v>0</v>
      </c>
      <c r="S152" s="21">
        <f t="shared" si="44"/>
        <v>0</v>
      </c>
      <c r="T152" s="21">
        <f t="shared" si="44"/>
        <v>0</v>
      </c>
      <c r="U152" s="21">
        <f t="shared" si="44"/>
        <v>0</v>
      </c>
      <c r="V152" s="21">
        <f t="shared" si="44"/>
        <v>0</v>
      </c>
      <c r="W152" s="25"/>
      <c r="X152" s="17"/>
      <c r="Y152" s="17"/>
      <c r="Z152" s="17"/>
      <c r="AA152" s="17"/>
      <c r="AB152" s="17"/>
      <c r="AC152" s="17"/>
      <c r="AD152" s="17"/>
      <c r="AE152" s="17"/>
      <c r="AF152" s="17"/>
      <c r="AG152" s="17"/>
      <c r="AH152" s="17"/>
      <c r="AI152" s="17"/>
      <c r="AJ152" s="17"/>
      <c r="AK152" s="17"/>
      <c r="AL152" s="3"/>
      <c r="AM152" s="3"/>
      <c r="AN152" s="3"/>
      <c r="AO152" s="3"/>
    </row>
    <row r="153" spans="1:41" x14ac:dyDescent="0.35">
      <c r="A153" s="17"/>
      <c r="C153" s="3" t="s">
        <v>46</v>
      </c>
      <c r="D153" s="8" t="s">
        <v>32</v>
      </c>
      <c r="E153" s="17"/>
      <c r="F153" s="19"/>
      <c r="G153" s="21">
        <f>G147*G19</f>
        <v>0</v>
      </c>
      <c r="H153" s="21">
        <f t="shared" si="44"/>
        <v>0</v>
      </c>
      <c r="I153" s="21">
        <f t="shared" si="44"/>
        <v>0</v>
      </c>
      <c r="J153" s="21">
        <f t="shared" si="44"/>
        <v>0</v>
      </c>
      <c r="K153" s="21">
        <f t="shared" si="44"/>
        <v>0</v>
      </c>
      <c r="L153" s="21">
        <f t="shared" si="44"/>
        <v>0</v>
      </c>
      <c r="M153" s="21">
        <f t="shared" si="44"/>
        <v>0</v>
      </c>
      <c r="N153" s="21">
        <f t="shared" si="44"/>
        <v>0</v>
      </c>
      <c r="O153" s="21">
        <f t="shared" si="44"/>
        <v>0</v>
      </c>
      <c r="P153" s="21">
        <f t="shared" si="44"/>
        <v>0</v>
      </c>
      <c r="Q153" s="21">
        <f t="shared" si="44"/>
        <v>0</v>
      </c>
      <c r="R153" s="21">
        <f t="shared" si="44"/>
        <v>0</v>
      </c>
      <c r="S153" s="21">
        <f t="shared" si="44"/>
        <v>0</v>
      </c>
      <c r="T153" s="21">
        <f t="shared" si="44"/>
        <v>0</v>
      </c>
      <c r="U153" s="21">
        <f t="shared" si="44"/>
        <v>0</v>
      </c>
      <c r="V153" s="21">
        <f t="shared" si="44"/>
        <v>0</v>
      </c>
      <c r="W153" s="25"/>
      <c r="X153" s="17"/>
      <c r="Y153" s="17"/>
      <c r="Z153" s="17"/>
      <c r="AA153" s="17"/>
      <c r="AB153" s="17"/>
      <c r="AC153" s="17"/>
      <c r="AD153" s="17"/>
      <c r="AE153" s="17"/>
      <c r="AF153" s="17"/>
      <c r="AG153" s="17"/>
      <c r="AH153" s="17"/>
      <c r="AI153" s="17"/>
      <c r="AJ153" s="17"/>
      <c r="AK153" s="17"/>
      <c r="AL153" s="3"/>
      <c r="AM153" s="3"/>
      <c r="AN153" s="3"/>
      <c r="AO153" s="3"/>
    </row>
    <row r="154" spans="1:41" x14ac:dyDescent="0.35">
      <c r="A154" s="17"/>
      <c r="C154" s="3" t="s">
        <v>47</v>
      </c>
      <c r="D154" s="8" t="s">
        <v>32</v>
      </c>
      <c r="E154" s="17"/>
      <c r="F154" s="19"/>
      <c r="G154" s="19"/>
      <c r="H154" s="21">
        <f>H147*H19</f>
        <v>58.589671453780696</v>
      </c>
      <c r="I154" s="21">
        <f t="shared" si="44"/>
        <v>58.589671453780696</v>
      </c>
      <c r="J154" s="21">
        <f t="shared" si="44"/>
        <v>58.589671453780696</v>
      </c>
      <c r="K154" s="21">
        <f t="shared" si="44"/>
        <v>58.589671453780696</v>
      </c>
      <c r="L154" s="21">
        <f t="shared" si="44"/>
        <v>58.589671453780696</v>
      </c>
      <c r="M154" s="21">
        <f t="shared" si="44"/>
        <v>58.589671453780696</v>
      </c>
      <c r="N154" s="21">
        <f t="shared" si="44"/>
        <v>58.589671453780696</v>
      </c>
      <c r="O154" s="21">
        <f t="shared" si="44"/>
        <v>58.589671453780696</v>
      </c>
      <c r="P154" s="21">
        <f t="shared" si="44"/>
        <v>58.589671453780696</v>
      </c>
      <c r="Q154" s="21">
        <f t="shared" si="44"/>
        <v>58.589671453780696</v>
      </c>
      <c r="R154" s="21">
        <f t="shared" si="44"/>
        <v>58.589671453780696</v>
      </c>
      <c r="S154" s="21">
        <f t="shared" si="44"/>
        <v>58.589671453780696</v>
      </c>
      <c r="T154" s="21">
        <f t="shared" si="44"/>
        <v>58.589671453780696</v>
      </c>
      <c r="U154" s="21">
        <f t="shared" si="44"/>
        <v>58.589671453780696</v>
      </c>
      <c r="V154" s="21">
        <f t="shared" si="44"/>
        <v>58.589671453780696</v>
      </c>
      <c r="W154" s="25"/>
      <c r="X154" s="17"/>
      <c r="Y154" s="17"/>
      <c r="Z154" s="17"/>
      <c r="AA154" s="17"/>
      <c r="AB154" s="17"/>
      <c r="AC154" s="17"/>
      <c r="AD154" s="17"/>
      <c r="AE154" s="17"/>
      <c r="AF154" s="17"/>
      <c r="AG154" s="17"/>
      <c r="AH154" s="17"/>
      <c r="AI154" s="17"/>
      <c r="AJ154" s="17"/>
      <c r="AK154" s="17"/>
      <c r="AL154" s="3"/>
      <c r="AM154" s="3"/>
      <c r="AN154" s="3"/>
      <c r="AO154" s="3"/>
    </row>
    <row r="155" spans="1:41" x14ac:dyDescent="0.35">
      <c r="A155" s="17"/>
      <c r="C155" s="3" t="s">
        <v>48</v>
      </c>
      <c r="D155" s="8" t="s">
        <v>32</v>
      </c>
      <c r="E155" s="17"/>
      <c r="F155" s="19"/>
      <c r="G155" s="19"/>
      <c r="H155" s="19"/>
      <c r="I155" s="21">
        <f>I147*I19</f>
        <v>54.192514867782585</v>
      </c>
      <c r="J155" s="21">
        <f t="shared" si="44"/>
        <v>54.192514867782585</v>
      </c>
      <c r="K155" s="21">
        <f t="shared" si="44"/>
        <v>54.192514867782585</v>
      </c>
      <c r="L155" s="21">
        <f t="shared" si="44"/>
        <v>54.192514867782585</v>
      </c>
      <c r="M155" s="21">
        <f t="shared" si="44"/>
        <v>54.192514867782585</v>
      </c>
      <c r="N155" s="21">
        <f t="shared" si="44"/>
        <v>54.192514867782585</v>
      </c>
      <c r="O155" s="21">
        <f t="shared" si="44"/>
        <v>54.192514867782585</v>
      </c>
      <c r="P155" s="21">
        <f t="shared" si="44"/>
        <v>54.192514867782585</v>
      </c>
      <c r="Q155" s="21">
        <f t="shared" si="44"/>
        <v>54.192514867782585</v>
      </c>
      <c r="R155" s="21">
        <f t="shared" si="44"/>
        <v>54.192514867782585</v>
      </c>
      <c r="S155" s="21">
        <f t="shared" si="44"/>
        <v>54.192514867782585</v>
      </c>
      <c r="T155" s="21">
        <f t="shared" si="44"/>
        <v>54.192514867782585</v>
      </c>
      <c r="U155" s="21">
        <f t="shared" si="44"/>
        <v>54.192514867782585</v>
      </c>
      <c r="V155" s="21">
        <f t="shared" si="44"/>
        <v>54.192514867782585</v>
      </c>
      <c r="W155" s="25"/>
      <c r="X155" s="17"/>
      <c r="Y155" s="17"/>
      <c r="Z155" s="17"/>
      <c r="AA155" s="17"/>
      <c r="AB155" s="17"/>
      <c r="AC155" s="17"/>
      <c r="AD155" s="17"/>
      <c r="AE155" s="17"/>
      <c r="AF155" s="17"/>
      <c r="AG155" s="17"/>
      <c r="AH155" s="17"/>
      <c r="AI155" s="17"/>
      <c r="AJ155" s="17"/>
      <c r="AK155" s="17"/>
      <c r="AL155" s="3"/>
      <c r="AM155" s="3"/>
      <c r="AN155" s="3"/>
      <c r="AO155" s="3"/>
    </row>
    <row r="156" spans="1:41" x14ac:dyDescent="0.35">
      <c r="A156" s="17"/>
      <c r="C156" s="3" t="s">
        <v>49</v>
      </c>
      <c r="D156" s="8" t="s">
        <v>32</v>
      </c>
      <c r="E156" s="17"/>
      <c r="F156" s="19"/>
      <c r="G156" s="19"/>
      <c r="H156" s="19"/>
      <c r="I156" s="19"/>
      <c r="J156" s="21">
        <f>J147*J19</f>
        <v>49.475735991287806</v>
      </c>
      <c r="K156" s="21">
        <f t="shared" si="44"/>
        <v>49.475735991287806</v>
      </c>
      <c r="L156" s="21">
        <f t="shared" si="44"/>
        <v>49.475735991287806</v>
      </c>
      <c r="M156" s="21">
        <f t="shared" si="44"/>
        <v>49.475735991287806</v>
      </c>
      <c r="N156" s="21">
        <f t="shared" si="44"/>
        <v>49.475735991287806</v>
      </c>
      <c r="O156" s="21">
        <f t="shared" si="44"/>
        <v>49.475735991287806</v>
      </c>
      <c r="P156" s="21">
        <f t="shared" si="44"/>
        <v>49.475735991287806</v>
      </c>
      <c r="Q156" s="21">
        <f t="shared" si="44"/>
        <v>49.475735991287806</v>
      </c>
      <c r="R156" s="21">
        <f t="shared" si="44"/>
        <v>49.475735991287806</v>
      </c>
      <c r="S156" s="21">
        <f t="shared" si="44"/>
        <v>49.475735991287806</v>
      </c>
      <c r="T156" s="21">
        <f t="shared" si="44"/>
        <v>49.475735991287806</v>
      </c>
      <c r="U156" s="21">
        <f t="shared" si="44"/>
        <v>49.475735991287806</v>
      </c>
      <c r="V156" s="21">
        <f t="shared" si="44"/>
        <v>49.475735991287806</v>
      </c>
      <c r="W156" s="25"/>
      <c r="X156" s="17"/>
      <c r="Y156" s="17"/>
      <c r="Z156" s="17"/>
      <c r="AA156" s="17"/>
      <c r="AB156" s="17"/>
      <c r="AC156" s="17"/>
      <c r="AD156" s="17"/>
      <c r="AE156" s="17"/>
      <c r="AF156" s="17"/>
      <c r="AG156" s="17"/>
      <c r="AH156" s="17"/>
      <c r="AI156" s="17"/>
      <c r="AJ156" s="17"/>
      <c r="AK156" s="17"/>
      <c r="AL156" s="3"/>
      <c r="AM156" s="3"/>
      <c r="AN156" s="3"/>
      <c r="AO156" s="3"/>
    </row>
    <row r="157" spans="1:41" x14ac:dyDescent="0.35">
      <c r="A157" s="17"/>
      <c r="C157" s="3" t="s">
        <v>50</v>
      </c>
      <c r="D157" s="8" t="s">
        <v>32</v>
      </c>
      <c r="E157" s="17"/>
      <c r="F157" s="19"/>
      <c r="G157" s="19"/>
      <c r="H157" s="19"/>
      <c r="I157" s="19"/>
      <c r="J157" s="19"/>
      <c r="K157" s="21">
        <f>K147*K19</f>
        <v>44.197579203264397</v>
      </c>
      <c r="L157" s="21">
        <f t="shared" si="44"/>
        <v>44.197579203264397</v>
      </c>
      <c r="M157" s="21">
        <f t="shared" si="44"/>
        <v>44.197579203264397</v>
      </c>
      <c r="N157" s="21">
        <f t="shared" si="44"/>
        <v>44.197579203264397</v>
      </c>
      <c r="O157" s="21">
        <f t="shared" si="44"/>
        <v>44.197579203264397</v>
      </c>
      <c r="P157" s="21">
        <f t="shared" si="44"/>
        <v>44.197579203264397</v>
      </c>
      <c r="Q157" s="21">
        <f t="shared" si="44"/>
        <v>44.197579203264397</v>
      </c>
      <c r="R157" s="21">
        <f t="shared" si="44"/>
        <v>44.197579203264397</v>
      </c>
      <c r="S157" s="21">
        <f t="shared" si="44"/>
        <v>44.197579203264397</v>
      </c>
      <c r="T157" s="21">
        <f t="shared" si="44"/>
        <v>44.197579203264397</v>
      </c>
      <c r="U157" s="21">
        <f t="shared" si="44"/>
        <v>44.197579203264397</v>
      </c>
      <c r="V157" s="21">
        <f t="shared" si="44"/>
        <v>44.197579203264397</v>
      </c>
      <c r="W157" s="25"/>
      <c r="X157" s="17"/>
      <c r="Y157" s="17"/>
      <c r="Z157" s="17"/>
      <c r="AA157" s="17"/>
      <c r="AB157" s="17"/>
      <c r="AC157" s="17"/>
      <c r="AD157" s="17"/>
      <c r="AE157" s="17"/>
      <c r="AF157" s="17"/>
      <c r="AG157" s="17"/>
      <c r="AH157" s="17"/>
      <c r="AI157" s="17"/>
      <c r="AJ157" s="17"/>
      <c r="AK157" s="17"/>
      <c r="AL157" s="3"/>
      <c r="AM157" s="3"/>
      <c r="AN157" s="3"/>
      <c r="AO157" s="3"/>
    </row>
    <row r="158" spans="1:41" x14ac:dyDescent="0.35">
      <c r="A158" s="17"/>
      <c r="C158" s="3" t="s">
        <v>51</v>
      </c>
      <c r="D158" s="8" t="s">
        <v>32</v>
      </c>
      <c r="E158" s="17"/>
      <c r="F158" s="19"/>
      <c r="G158" s="19"/>
      <c r="H158" s="19"/>
      <c r="I158" s="19"/>
      <c r="J158" s="19"/>
      <c r="K158" s="19"/>
      <c r="L158" s="21">
        <f>L147*L19</f>
        <v>37.154368858309589</v>
      </c>
      <c r="M158" s="21">
        <f t="shared" si="44"/>
        <v>37.154368858309589</v>
      </c>
      <c r="N158" s="21">
        <f t="shared" si="44"/>
        <v>37.154368858309589</v>
      </c>
      <c r="O158" s="21">
        <f t="shared" si="44"/>
        <v>37.154368858309589</v>
      </c>
      <c r="P158" s="21">
        <f t="shared" si="44"/>
        <v>37.154368858309589</v>
      </c>
      <c r="Q158" s="21">
        <f t="shared" si="44"/>
        <v>37.154368858309589</v>
      </c>
      <c r="R158" s="21">
        <f t="shared" si="44"/>
        <v>37.154368858309589</v>
      </c>
      <c r="S158" s="21">
        <f t="shared" si="44"/>
        <v>37.154368858309589</v>
      </c>
      <c r="T158" s="21">
        <f t="shared" si="44"/>
        <v>37.154368858309589</v>
      </c>
      <c r="U158" s="21">
        <f t="shared" si="44"/>
        <v>37.154368858309589</v>
      </c>
      <c r="V158" s="21">
        <f t="shared" si="44"/>
        <v>37.154368858309589</v>
      </c>
      <c r="W158" s="25"/>
      <c r="X158" s="17"/>
      <c r="Y158" s="17"/>
      <c r="Z158" s="17"/>
      <c r="AA158" s="17"/>
      <c r="AB158" s="17"/>
      <c r="AC158" s="17"/>
      <c r="AD158" s="17"/>
      <c r="AE158" s="17"/>
      <c r="AF158" s="17"/>
      <c r="AG158" s="17"/>
      <c r="AH158" s="17"/>
      <c r="AI158" s="17"/>
      <c r="AJ158" s="17"/>
      <c r="AK158" s="17"/>
      <c r="AL158" s="3"/>
      <c r="AM158" s="3"/>
      <c r="AN158" s="3"/>
      <c r="AO158" s="3"/>
    </row>
    <row r="159" spans="1:41" x14ac:dyDescent="0.35">
      <c r="A159" s="17"/>
      <c r="C159" s="3" t="s">
        <v>165</v>
      </c>
      <c r="D159" s="8" t="s">
        <v>32</v>
      </c>
      <c r="E159" s="17"/>
      <c r="F159" s="19"/>
      <c r="G159" s="19"/>
      <c r="H159" s="19"/>
      <c r="I159" s="19"/>
      <c r="J159" s="19"/>
      <c r="K159" s="19"/>
      <c r="L159" s="21"/>
      <c r="M159" s="21">
        <f>M147*M19</f>
        <v>29.819846293533711</v>
      </c>
      <c r="N159" s="21">
        <f t="shared" si="44"/>
        <v>29.819846293533711</v>
      </c>
      <c r="O159" s="21">
        <f t="shared" si="44"/>
        <v>29.819846293533711</v>
      </c>
      <c r="P159" s="21">
        <f t="shared" si="44"/>
        <v>29.819846293533711</v>
      </c>
      <c r="Q159" s="21">
        <f t="shared" si="44"/>
        <v>29.819846293533711</v>
      </c>
      <c r="R159" s="21">
        <f t="shared" si="44"/>
        <v>29.819846293533711</v>
      </c>
      <c r="S159" s="21">
        <f t="shared" si="44"/>
        <v>29.819846293533711</v>
      </c>
      <c r="T159" s="21">
        <f t="shared" si="44"/>
        <v>29.819846293533711</v>
      </c>
      <c r="U159" s="21">
        <f t="shared" si="44"/>
        <v>29.819846293533711</v>
      </c>
      <c r="V159" s="21">
        <f t="shared" si="44"/>
        <v>29.819846293533711</v>
      </c>
      <c r="W159" s="25"/>
      <c r="X159" s="17"/>
      <c r="Y159" s="17"/>
      <c r="Z159" s="17"/>
      <c r="AA159" s="17"/>
      <c r="AB159" s="17"/>
      <c r="AC159" s="17"/>
      <c r="AD159" s="17"/>
      <c r="AE159" s="17"/>
      <c r="AF159" s="17"/>
      <c r="AG159" s="17"/>
      <c r="AH159" s="17"/>
      <c r="AI159" s="17"/>
      <c r="AJ159" s="17"/>
      <c r="AK159" s="17"/>
      <c r="AL159" s="3"/>
      <c r="AM159" s="3"/>
      <c r="AN159" s="3"/>
      <c r="AO159" s="3"/>
    </row>
    <row r="160" spans="1:41" x14ac:dyDescent="0.35">
      <c r="A160" s="17"/>
      <c r="C160" s="3" t="s">
        <v>166</v>
      </c>
      <c r="D160" s="8" t="s">
        <v>32</v>
      </c>
      <c r="E160" s="17"/>
      <c r="F160" s="19"/>
      <c r="G160" s="19"/>
      <c r="H160" s="19"/>
      <c r="I160" s="19"/>
      <c r="J160" s="19"/>
      <c r="K160" s="19"/>
      <c r="L160" s="21"/>
      <c r="M160" s="21"/>
      <c r="N160" s="21">
        <f>N147*N19</f>
        <v>24.221148911959155</v>
      </c>
      <c r="O160" s="21">
        <f t="shared" si="44"/>
        <v>24.221148911959155</v>
      </c>
      <c r="P160" s="21">
        <f t="shared" si="44"/>
        <v>24.221148911959155</v>
      </c>
      <c r="Q160" s="21">
        <f t="shared" si="44"/>
        <v>24.221148911959155</v>
      </c>
      <c r="R160" s="21">
        <f t="shared" si="44"/>
        <v>24.221148911959155</v>
      </c>
      <c r="S160" s="21">
        <f t="shared" si="44"/>
        <v>24.221148911959155</v>
      </c>
      <c r="T160" s="21">
        <f t="shared" si="44"/>
        <v>24.221148911959155</v>
      </c>
      <c r="U160" s="21">
        <f t="shared" si="44"/>
        <v>24.221148911959155</v>
      </c>
      <c r="V160" s="21">
        <f t="shared" si="44"/>
        <v>24.221148911959155</v>
      </c>
      <c r="W160" s="25"/>
      <c r="X160" s="17"/>
      <c r="Y160" s="17"/>
      <c r="Z160" s="17"/>
      <c r="AA160" s="17"/>
      <c r="AB160" s="17"/>
      <c r="AC160" s="17"/>
      <c r="AD160" s="17"/>
      <c r="AE160" s="17"/>
      <c r="AF160" s="17"/>
      <c r="AG160" s="17"/>
      <c r="AH160" s="17"/>
      <c r="AI160" s="17"/>
      <c r="AJ160" s="17"/>
      <c r="AK160" s="17"/>
      <c r="AL160" s="3"/>
      <c r="AM160" s="3"/>
      <c r="AN160" s="3"/>
      <c r="AO160" s="3"/>
    </row>
    <row r="161" spans="1:41" x14ac:dyDescent="0.35">
      <c r="A161" s="17"/>
      <c r="C161" s="3" t="s">
        <v>167</v>
      </c>
      <c r="D161" s="8" t="s">
        <v>32</v>
      </c>
      <c r="E161" s="17"/>
      <c r="F161" s="19"/>
      <c r="G161" s="19"/>
      <c r="H161" s="19"/>
      <c r="I161" s="19"/>
      <c r="J161" s="19"/>
      <c r="K161" s="19"/>
      <c r="L161" s="21"/>
      <c r="M161" s="21"/>
      <c r="N161" s="21"/>
      <c r="O161" s="21">
        <f>O147*O19</f>
        <v>18.261752709314212</v>
      </c>
      <c r="P161" s="21">
        <f t="shared" si="44"/>
        <v>18.261752709314212</v>
      </c>
      <c r="Q161" s="21">
        <f t="shared" si="44"/>
        <v>18.261752709314212</v>
      </c>
      <c r="R161" s="21">
        <f t="shared" si="44"/>
        <v>18.261752709314212</v>
      </c>
      <c r="S161" s="21">
        <f t="shared" si="44"/>
        <v>18.261752709314212</v>
      </c>
      <c r="T161" s="21">
        <f t="shared" si="44"/>
        <v>18.261752709314212</v>
      </c>
      <c r="U161" s="21">
        <f t="shared" si="44"/>
        <v>18.261752709314212</v>
      </c>
      <c r="V161" s="21">
        <f t="shared" si="44"/>
        <v>18.261752709314212</v>
      </c>
      <c r="W161" s="25"/>
      <c r="X161" s="17"/>
      <c r="Y161" s="17"/>
      <c r="Z161" s="17"/>
      <c r="AA161" s="17"/>
      <c r="AB161" s="17"/>
      <c r="AC161" s="17"/>
      <c r="AD161" s="17"/>
      <c r="AE161" s="17"/>
      <c r="AF161" s="17"/>
      <c r="AG161" s="17"/>
      <c r="AH161" s="17"/>
      <c r="AI161" s="17"/>
      <c r="AJ161" s="17"/>
      <c r="AK161" s="17"/>
      <c r="AL161" s="3"/>
      <c r="AM161" s="3"/>
      <c r="AN161" s="3"/>
      <c r="AO161" s="3"/>
    </row>
    <row r="162" spans="1:41" x14ac:dyDescent="0.35">
      <c r="A162" s="17"/>
      <c r="C162" s="3" t="s">
        <v>168</v>
      </c>
      <c r="D162" s="8" t="s">
        <v>32</v>
      </c>
      <c r="E162" s="17"/>
      <c r="F162" s="19"/>
      <c r="G162" s="19"/>
      <c r="H162" s="19"/>
      <c r="I162" s="19"/>
      <c r="J162" s="19"/>
      <c r="K162" s="19"/>
      <c r="L162" s="21"/>
      <c r="M162" s="21"/>
      <c r="N162" s="21"/>
      <c r="O162" s="21"/>
      <c r="P162" s="21">
        <f>P147*P19</f>
        <v>13.515618040873013</v>
      </c>
      <c r="Q162" s="21">
        <f t="shared" si="44"/>
        <v>13.515618040873013</v>
      </c>
      <c r="R162" s="21">
        <f t="shared" si="44"/>
        <v>13.515618040873013</v>
      </c>
      <c r="S162" s="21">
        <f t="shared" si="44"/>
        <v>13.515618040873013</v>
      </c>
      <c r="T162" s="21">
        <f t="shared" si="44"/>
        <v>13.515618040873013</v>
      </c>
      <c r="U162" s="21">
        <f t="shared" si="44"/>
        <v>13.515618040873013</v>
      </c>
      <c r="V162" s="21">
        <f t="shared" si="44"/>
        <v>13.515618040873013</v>
      </c>
      <c r="W162" s="25"/>
      <c r="X162" s="17"/>
      <c r="Y162" s="17"/>
      <c r="Z162" s="17"/>
      <c r="AA162" s="17"/>
      <c r="AB162" s="17"/>
      <c r="AC162" s="17"/>
      <c r="AD162" s="17"/>
      <c r="AE162" s="17"/>
      <c r="AF162" s="17"/>
      <c r="AG162" s="17"/>
      <c r="AH162" s="17"/>
      <c r="AI162" s="17"/>
      <c r="AJ162" s="17"/>
      <c r="AK162" s="17"/>
      <c r="AL162" s="3"/>
      <c r="AM162" s="3"/>
      <c r="AN162" s="3"/>
      <c r="AO162" s="3"/>
    </row>
    <row r="163" spans="1:41" x14ac:dyDescent="0.35">
      <c r="A163" s="17"/>
      <c r="C163" s="3" t="s">
        <v>169</v>
      </c>
      <c r="D163" s="8" t="s">
        <v>32</v>
      </c>
      <c r="E163" s="17"/>
      <c r="F163" s="19"/>
      <c r="G163" s="19"/>
      <c r="H163" s="19"/>
      <c r="I163" s="19"/>
      <c r="J163" s="19"/>
      <c r="K163" s="19"/>
      <c r="L163" s="21"/>
      <c r="M163" s="21"/>
      <c r="N163" s="21"/>
      <c r="O163" s="21"/>
      <c r="P163" s="21"/>
      <c r="Q163" s="21">
        <f>Q147*Q19</f>
        <v>10.216613907047631</v>
      </c>
      <c r="R163" s="21">
        <f t="shared" si="44"/>
        <v>10.216613907047631</v>
      </c>
      <c r="S163" s="21">
        <f t="shared" si="44"/>
        <v>10.216613907047631</v>
      </c>
      <c r="T163" s="21">
        <f t="shared" si="44"/>
        <v>10.216613907047631</v>
      </c>
      <c r="U163" s="21">
        <f t="shared" si="44"/>
        <v>10.216613907047631</v>
      </c>
      <c r="V163" s="21">
        <f t="shared" si="44"/>
        <v>10.216613907047631</v>
      </c>
      <c r="W163" s="25"/>
      <c r="X163" s="17"/>
      <c r="Y163" s="17"/>
      <c r="Z163" s="17"/>
      <c r="AA163" s="17"/>
      <c r="AB163" s="17"/>
      <c r="AC163" s="17"/>
      <c r="AD163" s="17"/>
      <c r="AE163" s="17"/>
      <c r="AF163" s="17"/>
      <c r="AG163" s="17"/>
      <c r="AH163" s="17"/>
      <c r="AI163" s="17"/>
      <c r="AJ163" s="17"/>
      <c r="AK163" s="17"/>
      <c r="AL163" s="3"/>
      <c r="AM163" s="3"/>
      <c r="AN163" s="3"/>
      <c r="AO163" s="3"/>
    </row>
    <row r="164" spans="1:41" x14ac:dyDescent="0.35">
      <c r="A164" s="17"/>
      <c r="C164" s="3" t="s">
        <v>252</v>
      </c>
      <c r="D164" s="8" t="s">
        <v>32</v>
      </c>
      <c r="E164" s="17"/>
      <c r="F164" s="19"/>
      <c r="G164" s="19"/>
      <c r="H164" s="19"/>
      <c r="I164" s="19"/>
      <c r="J164" s="19"/>
      <c r="K164" s="19"/>
      <c r="L164" s="21"/>
      <c r="M164" s="21"/>
      <c r="N164" s="21"/>
      <c r="O164" s="21"/>
      <c r="P164" s="21"/>
      <c r="Q164" s="21"/>
      <c r="R164" s="21">
        <f>R147*R19</f>
        <v>8.5499305297051063</v>
      </c>
      <c r="S164" s="21">
        <f t="shared" si="44"/>
        <v>8.5499305297051063</v>
      </c>
      <c r="T164" s="21">
        <f t="shared" si="44"/>
        <v>8.5499305297051063</v>
      </c>
      <c r="U164" s="21">
        <f t="shared" si="44"/>
        <v>8.5499305297051063</v>
      </c>
      <c r="V164" s="21">
        <f t="shared" si="44"/>
        <v>8.5499305297051063</v>
      </c>
      <c r="W164" s="25"/>
      <c r="X164" s="17"/>
      <c r="Y164" s="17"/>
      <c r="Z164" s="17"/>
      <c r="AA164" s="17"/>
      <c r="AB164" s="17"/>
      <c r="AC164" s="17"/>
      <c r="AD164" s="17"/>
      <c r="AE164" s="17"/>
      <c r="AF164" s="17"/>
      <c r="AG164" s="17"/>
      <c r="AH164" s="17"/>
      <c r="AI164" s="17"/>
      <c r="AJ164" s="17"/>
      <c r="AK164" s="17"/>
      <c r="AL164" s="3"/>
      <c r="AM164" s="3"/>
      <c r="AN164" s="3"/>
      <c r="AO164" s="3"/>
    </row>
    <row r="165" spans="1:41" x14ac:dyDescent="0.35">
      <c r="A165" s="17"/>
      <c r="C165" s="3" t="s">
        <v>253</v>
      </c>
      <c r="D165" s="8" t="s">
        <v>32</v>
      </c>
      <c r="E165" s="17"/>
      <c r="F165" s="19"/>
      <c r="G165" s="19"/>
      <c r="H165" s="19"/>
      <c r="I165" s="19"/>
      <c r="J165" s="19"/>
      <c r="K165" s="19"/>
      <c r="L165" s="21"/>
      <c r="M165" s="21"/>
      <c r="N165" s="21"/>
      <c r="O165" s="21"/>
      <c r="P165" s="21"/>
      <c r="Q165" s="21"/>
      <c r="R165" s="21"/>
      <c r="S165" s="21">
        <f>S147*S19</f>
        <v>7.2745224490783729</v>
      </c>
      <c r="T165" s="21">
        <f t="shared" si="44"/>
        <v>7.2745224490783729</v>
      </c>
      <c r="U165" s="21">
        <f t="shared" si="44"/>
        <v>7.2745224490783729</v>
      </c>
      <c r="V165" s="21">
        <f t="shared" si="44"/>
        <v>7.2745224490783729</v>
      </c>
      <c r="W165" s="25"/>
      <c r="X165" s="17"/>
      <c r="Y165" s="17"/>
      <c r="Z165" s="17"/>
      <c r="AA165" s="17"/>
      <c r="AB165" s="17"/>
      <c r="AC165" s="17"/>
      <c r="AD165" s="17"/>
      <c r="AE165" s="17"/>
      <c r="AF165" s="17"/>
      <c r="AG165" s="17"/>
      <c r="AH165" s="17"/>
      <c r="AI165" s="17"/>
      <c r="AJ165" s="17"/>
      <c r="AK165" s="17"/>
      <c r="AL165" s="3"/>
      <c r="AM165" s="3"/>
      <c r="AN165" s="3"/>
      <c r="AO165" s="3"/>
    </row>
    <row r="166" spans="1:41" x14ac:dyDescent="0.35">
      <c r="A166" s="17"/>
      <c r="C166" s="3" t="s">
        <v>254</v>
      </c>
      <c r="D166" s="8" t="s">
        <v>32</v>
      </c>
      <c r="E166" s="17"/>
      <c r="F166" s="19"/>
      <c r="G166" s="19"/>
      <c r="H166" s="19"/>
      <c r="I166" s="19"/>
      <c r="J166" s="19"/>
      <c r="K166" s="19"/>
      <c r="L166" s="21"/>
      <c r="M166" s="21"/>
      <c r="N166" s="21"/>
      <c r="O166" s="21"/>
      <c r="P166" s="21"/>
      <c r="Q166" s="21"/>
      <c r="R166" s="21"/>
      <c r="S166" s="21"/>
      <c r="T166" s="21">
        <f>T147*T19</f>
        <v>6.2249475249910278</v>
      </c>
      <c r="U166" s="21">
        <f t="shared" si="44"/>
        <v>6.2249475249910278</v>
      </c>
      <c r="V166" s="21">
        <f t="shared" si="44"/>
        <v>6.2249475249910278</v>
      </c>
      <c r="W166" s="25"/>
      <c r="X166" s="17"/>
      <c r="Y166" s="17"/>
      <c r="Z166" s="17"/>
      <c r="AA166" s="17"/>
      <c r="AB166" s="17"/>
      <c r="AC166" s="17"/>
      <c r="AD166" s="17"/>
      <c r="AE166" s="17"/>
      <c r="AF166" s="17"/>
      <c r="AG166" s="17"/>
      <c r="AH166" s="17"/>
      <c r="AI166" s="17"/>
      <c r="AJ166" s="17"/>
      <c r="AK166" s="17"/>
      <c r="AL166" s="3"/>
      <c r="AM166" s="3"/>
      <c r="AN166" s="3"/>
      <c r="AO166" s="3"/>
    </row>
    <row r="167" spans="1:41" x14ac:dyDescent="0.35">
      <c r="A167" s="17"/>
      <c r="C167" s="3" t="s">
        <v>255</v>
      </c>
      <c r="D167" s="8" t="s">
        <v>32</v>
      </c>
      <c r="E167" s="17"/>
      <c r="F167" s="19"/>
      <c r="G167" s="19"/>
      <c r="H167" s="19"/>
      <c r="I167" s="19"/>
      <c r="J167" s="19"/>
      <c r="K167" s="19"/>
      <c r="L167" s="21"/>
      <c r="M167" s="21"/>
      <c r="N167" s="21"/>
      <c r="O167" s="21"/>
      <c r="P167" s="21"/>
      <c r="Q167" s="21"/>
      <c r="R167" s="21"/>
      <c r="S167" s="21"/>
      <c r="T167" s="21"/>
      <c r="U167" s="21">
        <f>U147*U19</f>
        <v>5.2156837129521669</v>
      </c>
      <c r="V167" s="21">
        <f t="shared" si="44"/>
        <v>5.2156837129521669</v>
      </c>
      <c r="W167" s="25"/>
      <c r="X167" s="17"/>
      <c r="Y167" s="17"/>
      <c r="Z167" s="17"/>
      <c r="AA167" s="17"/>
      <c r="AB167" s="17"/>
      <c r="AC167" s="17"/>
      <c r="AD167" s="17"/>
      <c r="AE167" s="17"/>
      <c r="AF167" s="17"/>
      <c r="AG167" s="17"/>
      <c r="AH167" s="17"/>
      <c r="AI167" s="17"/>
      <c r="AJ167" s="17"/>
      <c r="AK167" s="17"/>
      <c r="AL167" s="3"/>
      <c r="AM167" s="3"/>
      <c r="AN167" s="3"/>
      <c r="AO167" s="3"/>
    </row>
    <row r="168" spans="1:41" x14ac:dyDescent="0.35">
      <c r="A168" s="17"/>
      <c r="C168" s="3" t="s">
        <v>256</v>
      </c>
      <c r="D168" s="8" t="s">
        <v>32</v>
      </c>
      <c r="E168" s="17"/>
      <c r="F168" s="19"/>
      <c r="G168" s="19"/>
      <c r="H168" s="19"/>
      <c r="I168" s="19"/>
      <c r="J168" s="19"/>
      <c r="K168" s="19"/>
      <c r="L168" s="21"/>
      <c r="M168" s="21"/>
      <c r="N168" s="21"/>
      <c r="O168" s="21"/>
      <c r="P168" s="21"/>
      <c r="Q168" s="21"/>
      <c r="R168" s="21"/>
      <c r="S168" s="21"/>
      <c r="T168" s="21"/>
      <c r="U168" s="21"/>
      <c r="V168" s="21">
        <f>V147*V19</f>
        <v>4.2978868061367823</v>
      </c>
      <c r="W168" s="25"/>
      <c r="X168" s="17"/>
      <c r="Y168" s="17"/>
      <c r="Z168" s="17"/>
      <c r="AA168" s="17"/>
      <c r="AB168" s="17"/>
      <c r="AC168" s="17"/>
      <c r="AD168" s="17"/>
      <c r="AE168" s="17"/>
      <c r="AF168" s="17"/>
      <c r="AG168" s="17"/>
      <c r="AH168" s="17"/>
      <c r="AI168" s="17"/>
      <c r="AJ168" s="17"/>
      <c r="AK168" s="17"/>
      <c r="AL168" s="3"/>
      <c r="AM168" s="3"/>
      <c r="AN168" s="3"/>
      <c r="AO168" s="3"/>
    </row>
    <row r="169" spans="1:41" x14ac:dyDescent="0.35">
      <c r="A169" s="17"/>
      <c r="C169" s="9" t="s">
        <v>257</v>
      </c>
      <c r="D169" s="10" t="s">
        <v>32</v>
      </c>
      <c r="E169" s="23"/>
      <c r="F169" s="22">
        <f>SUM(F152:F168)</f>
        <v>0</v>
      </c>
      <c r="G169" s="22">
        <f t="shared" ref="G169:V169" si="45">SUM(G152:G168)</f>
        <v>0</v>
      </c>
      <c r="H169" s="22">
        <f t="shared" si="45"/>
        <v>58.589671453780696</v>
      </c>
      <c r="I169" s="22">
        <f t="shared" si="45"/>
        <v>112.78218632156327</v>
      </c>
      <c r="J169" s="22">
        <f t="shared" si="45"/>
        <v>162.25792231285106</v>
      </c>
      <c r="K169" s="22">
        <f t="shared" si="45"/>
        <v>206.45550151611548</v>
      </c>
      <c r="L169" s="22">
        <f t="shared" si="45"/>
        <v>243.60987037442507</v>
      </c>
      <c r="M169" s="22">
        <f t="shared" si="45"/>
        <v>273.42971666795876</v>
      </c>
      <c r="N169" s="22">
        <f t="shared" si="45"/>
        <v>297.65086557991793</v>
      </c>
      <c r="O169" s="22">
        <f t="shared" si="45"/>
        <v>315.91261828923217</v>
      </c>
      <c r="P169" s="22">
        <f t="shared" si="45"/>
        <v>329.42823633010516</v>
      </c>
      <c r="Q169" s="22">
        <f t="shared" si="45"/>
        <v>339.64485023715281</v>
      </c>
      <c r="R169" s="22">
        <f t="shared" si="45"/>
        <v>348.19478076685789</v>
      </c>
      <c r="S169" s="22">
        <f t="shared" si="45"/>
        <v>355.46930321593624</v>
      </c>
      <c r="T169" s="22">
        <f t="shared" si="45"/>
        <v>361.69425074092726</v>
      </c>
      <c r="U169" s="22">
        <f t="shared" si="45"/>
        <v>366.90993445387943</v>
      </c>
      <c r="V169" s="22">
        <f t="shared" si="45"/>
        <v>371.2078212600162</v>
      </c>
      <c r="W169" s="25"/>
      <c r="X169" s="17"/>
      <c r="Y169" s="17"/>
      <c r="Z169" s="17"/>
      <c r="AA169" s="17"/>
      <c r="AB169" s="17"/>
      <c r="AC169" s="17"/>
      <c r="AD169" s="17"/>
      <c r="AE169" s="17"/>
      <c r="AF169" s="17"/>
      <c r="AG169" s="17"/>
      <c r="AH169" s="17"/>
      <c r="AI169" s="17"/>
      <c r="AJ169" s="17"/>
      <c r="AK169" s="17"/>
      <c r="AL169" s="3"/>
      <c r="AM169" s="3"/>
      <c r="AN169" s="3"/>
      <c r="AO169" s="3"/>
    </row>
    <row r="170" spans="1:41" x14ac:dyDescent="0.35">
      <c r="A170" s="17"/>
      <c r="C170" s="9"/>
      <c r="D170" s="10"/>
      <c r="E170" s="23"/>
      <c r="F170" s="22"/>
      <c r="G170" s="22"/>
      <c r="H170" s="22"/>
      <c r="I170" s="22"/>
      <c r="J170" s="22"/>
      <c r="K170" s="22"/>
      <c r="L170" s="22"/>
      <c r="M170" s="22"/>
      <c r="N170" s="22"/>
      <c r="O170" s="22"/>
      <c r="P170" s="22"/>
      <c r="Q170" s="22"/>
      <c r="R170" s="22"/>
      <c r="S170" s="22"/>
      <c r="T170" s="22"/>
      <c r="U170" s="22"/>
      <c r="V170" s="22"/>
      <c r="W170" s="25"/>
      <c r="X170" s="17"/>
      <c r="Y170" s="17"/>
      <c r="Z170" s="17"/>
      <c r="AA170" s="17"/>
      <c r="AB170" s="17"/>
      <c r="AC170" s="17"/>
      <c r="AD170" s="17"/>
      <c r="AE170" s="17"/>
      <c r="AF170" s="17"/>
      <c r="AG170" s="17"/>
      <c r="AH170" s="17"/>
      <c r="AI170" s="17"/>
      <c r="AJ170" s="17"/>
      <c r="AK170" s="17"/>
      <c r="AL170" s="3"/>
      <c r="AM170" s="3"/>
      <c r="AN170" s="3"/>
      <c r="AO170" s="3"/>
    </row>
    <row r="171" spans="1:41" s="3" customFormat="1" ht="12" x14ac:dyDescent="0.3">
      <c r="A171" s="17"/>
      <c r="C171" s="9" t="s">
        <v>346</v>
      </c>
      <c r="D171" s="8"/>
      <c r="E171" s="17"/>
      <c r="F171" s="20"/>
      <c r="G171" s="54"/>
      <c r="H171" s="20"/>
      <c r="I171" s="20"/>
      <c r="J171" s="20"/>
      <c r="K171" s="20"/>
      <c r="L171" s="20"/>
      <c r="M171" s="20"/>
      <c r="N171" s="20"/>
      <c r="O171" s="20"/>
      <c r="P171" s="20"/>
      <c r="Q171" s="20"/>
      <c r="R171" s="20"/>
      <c r="S171" s="20"/>
      <c r="T171" s="20"/>
      <c r="U171" s="20"/>
      <c r="V171" s="20"/>
      <c r="W171" s="17"/>
      <c r="X171" s="17"/>
      <c r="Y171" s="17"/>
      <c r="Z171" s="4">
        <v>2021</v>
      </c>
      <c r="AA171" s="4">
        <f t="shared" ref="AA171:AN171" si="46">Z171+1</f>
        <v>2022</v>
      </c>
      <c r="AB171" s="4">
        <f t="shared" si="46"/>
        <v>2023</v>
      </c>
      <c r="AC171" s="4">
        <f t="shared" si="46"/>
        <v>2024</v>
      </c>
      <c r="AD171" s="4">
        <f t="shared" si="46"/>
        <v>2025</v>
      </c>
      <c r="AE171" s="4">
        <f t="shared" si="46"/>
        <v>2026</v>
      </c>
      <c r="AF171" s="4">
        <f t="shared" si="46"/>
        <v>2027</v>
      </c>
      <c r="AG171" s="4">
        <f t="shared" si="46"/>
        <v>2028</v>
      </c>
      <c r="AH171" s="4">
        <f t="shared" si="46"/>
        <v>2029</v>
      </c>
      <c r="AI171" s="4">
        <f t="shared" si="46"/>
        <v>2030</v>
      </c>
      <c r="AJ171" s="4">
        <f t="shared" si="46"/>
        <v>2031</v>
      </c>
      <c r="AK171" s="4">
        <f t="shared" si="46"/>
        <v>2032</v>
      </c>
      <c r="AL171" s="4">
        <f t="shared" si="46"/>
        <v>2033</v>
      </c>
      <c r="AM171" s="4">
        <f t="shared" si="46"/>
        <v>2034</v>
      </c>
      <c r="AN171" s="4">
        <f t="shared" si="46"/>
        <v>2035</v>
      </c>
    </row>
    <row r="172" spans="1:41" s="3" customFormat="1" ht="12" x14ac:dyDescent="0.3">
      <c r="A172" s="17"/>
      <c r="C172" s="3" t="s">
        <v>347</v>
      </c>
      <c r="D172" s="53" t="s">
        <v>345</v>
      </c>
      <c r="E172" s="17"/>
      <c r="F172" s="20"/>
      <c r="G172" s="54"/>
      <c r="H172" s="20"/>
      <c r="I172" s="20"/>
      <c r="J172" s="20"/>
      <c r="K172" s="20"/>
      <c r="L172" s="20"/>
      <c r="M172" s="20"/>
      <c r="N172" s="20"/>
      <c r="O172" s="20"/>
      <c r="P172" s="54"/>
      <c r="Q172" s="20"/>
      <c r="R172" s="20"/>
      <c r="S172" s="20"/>
      <c r="T172" s="20"/>
      <c r="U172" s="20"/>
      <c r="V172" s="20"/>
      <c r="W172" s="17"/>
      <c r="X172" s="17"/>
      <c r="Y172" s="17"/>
      <c r="Z172" s="49" t="s">
        <v>398</v>
      </c>
      <c r="AA172" s="17"/>
      <c r="AB172" s="17"/>
      <c r="AC172" s="17"/>
      <c r="AD172" s="17"/>
      <c r="AE172" s="17"/>
      <c r="AF172" s="17"/>
      <c r="AG172" s="17"/>
      <c r="AH172" s="17"/>
      <c r="AI172" s="17"/>
      <c r="AJ172" s="63"/>
      <c r="AK172" s="63"/>
      <c r="AL172" s="64"/>
      <c r="AM172" s="64"/>
      <c r="AN172" s="64"/>
      <c r="AO172" s="64"/>
    </row>
    <row r="173" spans="1:41" x14ac:dyDescent="0.35">
      <c r="A173" s="17"/>
      <c r="C173" s="3" t="s">
        <v>170</v>
      </c>
      <c r="D173" s="8" t="s">
        <v>32</v>
      </c>
      <c r="E173" s="17"/>
      <c r="F173" s="21">
        <f>F148*F20</f>
        <v>0</v>
      </c>
      <c r="G173" s="21">
        <f>IF(G$9&gt;$D$6,0,F173)</f>
        <v>0</v>
      </c>
      <c r="H173" s="21">
        <f>IF(H$9&gt;$D$6,0,G173)</f>
        <v>0</v>
      </c>
      <c r="I173" s="21">
        <f t="shared" ref="I173:V173" si="47">IF(I$9&gt;$D$6,0,H173)</f>
        <v>0</v>
      </c>
      <c r="J173" s="21">
        <f t="shared" si="47"/>
        <v>0</v>
      </c>
      <c r="K173" s="21">
        <f t="shared" si="47"/>
        <v>0</v>
      </c>
      <c r="L173" s="21">
        <f t="shared" si="47"/>
        <v>0</v>
      </c>
      <c r="M173" s="21">
        <f t="shared" si="47"/>
        <v>0</v>
      </c>
      <c r="N173" s="21">
        <f t="shared" si="47"/>
        <v>0</v>
      </c>
      <c r="O173" s="21">
        <f t="shared" si="47"/>
        <v>0</v>
      </c>
      <c r="P173" s="21">
        <f t="shared" si="47"/>
        <v>0</v>
      </c>
      <c r="Q173" s="21">
        <f t="shared" si="47"/>
        <v>0</v>
      </c>
      <c r="R173" s="21">
        <f t="shared" si="47"/>
        <v>0</v>
      </c>
      <c r="S173" s="21">
        <f t="shared" si="47"/>
        <v>0</v>
      </c>
      <c r="T173" s="21">
        <f t="shared" si="47"/>
        <v>0</v>
      </c>
      <c r="U173" s="21">
        <f t="shared" si="47"/>
        <v>0</v>
      </c>
      <c r="V173" s="21">
        <f t="shared" si="47"/>
        <v>0</v>
      </c>
      <c r="W173" s="25"/>
      <c r="X173" s="17"/>
      <c r="Y173" s="17"/>
      <c r="Z173" s="49"/>
      <c r="AA173" s="49"/>
      <c r="AB173" s="49"/>
      <c r="AC173" s="49"/>
      <c r="AD173" s="49"/>
      <c r="AE173" s="49"/>
      <c r="AF173" s="49"/>
      <c r="AG173" s="49"/>
      <c r="AH173" s="17"/>
      <c r="AI173" s="17"/>
      <c r="AJ173" s="17"/>
      <c r="AK173" s="17"/>
      <c r="AL173" s="3"/>
      <c r="AM173" s="3"/>
      <c r="AN173" s="3"/>
      <c r="AO173" s="3"/>
    </row>
    <row r="174" spans="1:41" x14ac:dyDescent="0.35">
      <c r="A174" s="17"/>
      <c r="C174" s="3" t="s">
        <v>132</v>
      </c>
      <c r="D174" s="8" t="s">
        <v>32</v>
      </c>
      <c r="E174" s="17"/>
      <c r="F174" s="19"/>
      <c r="G174" s="21">
        <f>G148*G20</f>
        <v>0</v>
      </c>
      <c r="H174" s="21">
        <f t="shared" ref="H174:V187" si="48">IF(H$9&gt;$D$6,0,G174)</f>
        <v>0</v>
      </c>
      <c r="I174" s="21">
        <f t="shared" si="48"/>
        <v>0</v>
      </c>
      <c r="J174" s="21">
        <f t="shared" si="48"/>
        <v>0</v>
      </c>
      <c r="K174" s="21">
        <f t="shared" si="48"/>
        <v>0</v>
      </c>
      <c r="L174" s="21">
        <f t="shared" si="48"/>
        <v>0</v>
      </c>
      <c r="M174" s="21">
        <f t="shared" si="48"/>
        <v>0</v>
      </c>
      <c r="N174" s="21">
        <f t="shared" si="48"/>
        <v>0</v>
      </c>
      <c r="O174" s="21">
        <f t="shared" si="48"/>
        <v>0</v>
      </c>
      <c r="P174" s="21">
        <f t="shared" si="48"/>
        <v>0</v>
      </c>
      <c r="Q174" s="21">
        <f t="shared" si="48"/>
        <v>0</v>
      </c>
      <c r="R174" s="21">
        <f t="shared" si="48"/>
        <v>0</v>
      </c>
      <c r="S174" s="21">
        <f t="shared" si="48"/>
        <v>0</v>
      </c>
      <c r="T174" s="21">
        <f t="shared" si="48"/>
        <v>0</v>
      </c>
      <c r="U174" s="21">
        <f t="shared" si="48"/>
        <v>0</v>
      </c>
      <c r="V174" s="21">
        <f t="shared" si="48"/>
        <v>0</v>
      </c>
      <c r="W174" s="25"/>
      <c r="X174" s="17"/>
      <c r="Y174" s="17"/>
      <c r="Z174" s="49"/>
      <c r="AA174" s="49"/>
      <c r="AB174" s="49"/>
      <c r="AC174" s="49"/>
      <c r="AD174" s="49"/>
      <c r="AE174" s="49"/>
      <c r="AF174" s="49"/>
      <c r="AG174" s="49"/>
      <c r="AH174" s="49"/>
      <c r="AI174" s="17"/>
      <c r="AJ174" s="17"/>
      <c r="AK174" s="17"/>
      <c r="AL174" s="3"/>
      <c r="AM174" s="3"/>
      <c r="AN174" s="3"/>
      <c r="AO174" s="3"/>
    </row>
    <row r="175" spans="1:41" x14ac:dyDescent="0.35">
      <c r="A175" s="17"/>
      <c r="C175" s="3" t="s">
        <v>133</v>
      </c>
      <c r="D175" s="8" t="s">
        <v>32</v>
      </c>
      <c r="E175" s="17"/>
      <c r="F175" s="19"/>
      <c r="G175" s="19"/>
      <c r="H175" s="21">
        <f>H148*H20</f>
        <v>456.82877635387973</v>
      </c>
      <c r="I175" s="21">
        <f t="shared" si="48"/>
        <v>456.82877635387973</v>
      </c>
      <c r="J175" s="21">
        <f t="shared" si="48"/>
        <v>456.82877635387973</v>
      </c>
      <c r="K175" s="21">
        <f t="shared" si="48"/>
        <v>456.82877635387973</v>
      </c>
      <c r="L175" s="21">
        <f t="shared" si="48"/>
        <v>456.82877635387973</v>
      </c>
      <c r="M175" s="21">
        <f t="shared" si="48"/>
        <v>456.82877635387973</v>
      </c>
      <c r="N175" s="21">
        <f t="shared" si="48"/>
        <v>456.82877635387973</v>
      </c>
      <c r="O175" s="21">
        <f t="shared" si="48"/>
        <v>456.82877635387973</v>
      </c>
      <c r="P175" s="21">
        <f t="shared" si="48"/>
        <v>456.82877635387973</v>
      </c>
      <c r="Q175" s="21">
        <f t="shared" si="48"/>
        <v>456.82877635387973</v>
      </c>
      <c r="R175" s="21">
        <f t="shared" si="48"/>
        <v>456.82877635387973</v>
      </c>
      <c r="S175" s="21">
        <f t="shared" si="48"/>
        <v>456.82877635387973</v>
      </c>
      <c r="T175" s="21">
        <f t="shared" si="48"/>
        <v>456.82877635387973</v>
      </c>
      <c r="U175" s="21">
        <f t="shared" si="48"/>
        <v>456.82877635387973</v>
      </c>
      <c r="V175" s="21">
        <f t="shared" si="48"/>
        <v>456.82877635387973</v>
      </c>
      <c r="W175" s="25"/>
      <c r="X175" s="17"/>
      <c r="Y175" s="17"/>
      <c r="Z175" s="65">
        <f>H20</f>
        <v>31.406978374329228</v>
      </c>
      <c r="AA175" s="65">
        <f>IF(I$9&gt;$D$6,0,Z175)</f>
        <v>31.406978374329228</v>
      </c>
      <c r="AB175" s="65">
        <f t="shared" ref="AB175:AN186" si="49">IF(J$9&gt;$D$6,0,AA175)</f>
        <v>31.406978374329228</v>
      </c>
      <c r="AC175" s="65">
        <f t="shared" si="49"/>
        <v>31.406978374329228</v>
      </c>
      <c r="AD175" s="65">
        <f t="shared" si="49"/>
        <v>31.406978374329228</v>
      </c>
      <c r="AE175" s="65">
        <f t="shared" si="49"/>
        <v>31.406978374329228</v>
      </c>
      <c r="AF175" s="65">
        <f t="shared" si="49"/>
        <v>31.406978374329228</v>
      </c>
      <c r="AG175" s="65">
        <f t="shared" si="49"/>
        <v>31.406978374329228</v>
      </c>
      <c r="AH175" s="65">
        <f t="shared" si="49"/>
        <v>31.406978374329228</v>
      </c>
      <c r="AI175" s="65">
        <f t="shared" si="49"/>
        <v>31.406978374329228</v>
      </c>
      <c r="AJ175" s="65">
        <f t="shared" si="49"/>
        <v>31.406978374329228</v>
      </c>
      <c r="AK175" s="65">
        <f t="shared" si="49"/>
        <v>31.406978374329228</v>
      </c>
      <c r="AL175" s="65">
        <f t="shared" si="49"/>
        <v>31.406978374329228</v>
      </c>
      <c r="AM175" s="65">
        <f t="shared" si="49"/>
        <v>31.406978374329228</v>
      </c>
      <c r="AN175" s="65">
        <f t="shared" si="49"/>
        <v>31.406978374329228</v>
      </c>
      <c r="AO175" s="3"/>
    </row>
    <row r="176" spans="1:41" x14ac:dyDescent="0.35">
      <c r="A176" s="17"/>
      <c r="C176" s="3" t="s">
        <v>134</v>
      </c>
      <c r="D176" s="8" t="s">
        <v>32</v>
      </c>
      <c r="E176" s="17"/>
      <c r="F176" s="19"/>
      <c r="G176" s="19"/>
      <c r="H176" s="19"/>
      <c r="I176" s="21">
        <f>I148*I20</f>
        <v>395.47927900158146</v>
      </c>
      <c r="J176" s="21">
        <f t="shared" si="48"/>
        <v>395.47927900158146</v>
      </c>
      <c r="K176" s="21">
        <f t="shared" si="48"/>
        <v>395.47927900158146</v>
      </c>
      <c r="L176" s="21">
        <f t="shared" si="48"/>
        <v>395.47927900158146</v>
      </c>
      <c r="M176" s="21">
        <f t="shared" si="48"/>
        <v>395.47927900158146</v>
      </c>
      <c r="N176" s="21">
        <f t="shared" si="48"/>
        <v>395.47927900158146</v>
      </c>
      <c r="O176" s="21">
        <f t="shared" si="48"/>
        <v>395.47927900158146</v>
      </c>
      <c r="P176" s="21">
        <f t="shared" si="48"/>
        <v>395.47927900158146</v>
      </c>
      <c r="Q176" s="21">
        <f t="shared" si="48"/>
        <v>395.47927900158146</v>
      </c>
      <c r="R176" s="21">
        <f t="shared" si="48"/>
        <v>395.47927900158146</v>
      </c>
      <c r="S176" s="21">
        <f t="shared" si="48"/>
        <v>395.47927900158146</v>
      </c>
      <c r="T176" s="21">
        <f t="shared" si="48"/>
        <v>395.47927900158146</v>
      </c>
      <c r="U176" s="21">
        <f t="shared" si="48"/>
        <v>395.47927900158146</v>
      </c>
      <c r="V176" s="21">
        <f t="shared" si="48"/>
        <v>395.47927900158146</v>
      </c>
      <c r="W176" s="25"/>
      <c r="X176" s="17"/>
      <c r="Y176" s="17"/>
      <c r="Z176" s="17"/>
      <c r="AA176" s="65">
        <f>I20</f>
        <v>28.631051969385325</v>
      </c>
      <c r="AB176" s="65">
        <f>IF(J$9&gt;$D$6,0,AA176)</f>
        <v>28.631051969385325</v>
      </c>
      <c r="AC176" s="65">
        <f t="shared" si="49"/>
        <v>28.631051969385325</v>
      </c>
      <c r="AD176" s="65">
        <f t="shared" si="49"/>
        <v>28.631051969385325</v>
      </c>
      <c r="AE176" s="65">
        <f t="shared" si="49"/>
        <v>28.631051969385325</v>
      </c>
      <c r="AF176" s="65">
        <f t="shared" si="49"/>
        <v>28.631051969385325</v>
      </c>
      <c r="AG176" s="65">
        <f t="shared" si="49"/>
        <v>28.631051969385325</v>
      </c>
      <c r="AH176" s="65">
        <f t="shared" si="49"/>
        <v>28.631051969385325</v>
      </c>
      <c r="AI176" s="65">
        <f t="shared" si="49"/>
        <v>28.631051969385325</v>
      </c>
      <c r="AJ176" s="65">
        <f t="shared" si="49"/>
        <v>28.631051969385325</v>
      </c>
      <c r="AK176" s="65">
        <f t="shared" si="49"/>
        <v>28.631051969385325</v>
      </c>
      <c r="AL176" s="65">
        <f t="shared" si="49"/>
        <v>28.631051969385325</v>
      </c>
      <c r="AM176" s="65">
        <f t="shared" si="49"/>
        <v>28.631051969385325</v>
      </c>
      <c r="AN176" s="65">
        <f t="shared" si="49"/>
        <v>28.631051969385325</v>
      </c>
      <c r="AO176" s="3"/>
    </row>
    <row r="177" spans="1:41" x14ac:dyDescent="0.35">
      <c r="A177" s="17"/>
      <c r="C177" s="3" t="s">
        <v>135</v>
      </c>
      <c r="D177" s="8" t="s">
        <v>32</v>
      </c>
      <c r="E177" s="17"/>
      <c r="F177" s="19"/>
      <c r="G177" s="19"/>
      <c r="H177" s="19"/>
      <c r="I177" s="19"/>
      <c r="J177" s="21">
        <f>J148*J20</f>
        <v>326.80277641903359</v>
      </c>
      <c r="K177" s="21">
        <f t="shared" si="48"/>
        <v>326.80277641903359</v>
      </c>
      <c r="L177" s="21">
        <f t="shared" si="48"/>
        <v>326.80277641903359</v>
      </c>
      <c r="M177" s="21">
        <f t="shared" si="48"/>
        <v>326.80277641903359</v>
      </c>
      <c r="N177" s="21">
        <f t="shared" si="48"/>
        <v>326.80277641903359</v>
      </c>
      <c r="O177" s="21">
        <f t="shared" si="48"/>
        <v>326.80277641903359</v>
      </c>
      <c r="P177" s="21">
        <f t="shared" si="48"/>
        <v>326.80277641903359</v>
      </c>
      <c r="Q177" s="21">
        <f t="shared" si="48"/>
        <v>326.80277641903359</v>
      </c>
      <c r="R177" s="21">
        <f t="shared" si="48"/>
        <v>326.80277641903359</v>
      </c>
      <c r="S177" s="21">
        <f t="shared" si="48"/>
        <v>326.80277641903359</v>
      </c>
      <c r="T177" s="21">
        <f t="shared" si="48"/>
        <v>326.80277641903359</v>
      </c>
      <c r="U177" s="21">
        <f t="shared" si="48"/>
        <v>326.80277641903359</v>
      </c>
      <c r="V177" s="21">
        <f t="shared" si="48"/>
        <v>326.80277641903359</v>
      </c>
      <c r="W177" s="25"/>
      <c r="X177" s="17"/>
      <c r="Y177" s="17"/>
      <c r="Z177" s="17"/>
      <c r="AA177" s="17"/>
      <c r="AB177" s="65">
        <f>J20</f>
        <v>25.191047348967171</v>
      </c>
      <c r="AC177" s="65">
        <f>IF(K$9&gt;$D$6,0,AB177)</f>
        <v>25.191047348967171</v>
      </c>
      <c r="AD177" s="65">
        <f t="shared" si="49"/>
        <v>25.191047348967171</v>
      </c>
      <c r="AE177" s="65">
        <f t="shared" si="49"/>
        <v>25.191047348967171</v>
      </c>
      <c r="AF177" s="65">
        <f t="shared" si="49"/>
        <v>25.191047348967171</v>
      </c>
      <c r="AG177" s="65">
        <f t="shared" si="49"/>
        <v>25.191047348967171</v>
      </c>
      <c r="AH177" s="65">
        <f t="shared" si="49"/>
        <v>25.191047348967171</v>
      </c>
      <c r="AI177" s="65">
        <f t="shared" si="49"/>
        <v>25.191047348967171</v>
      </c>
      <c r="AJ177" s="65">
        <f t="shared" si="49"/>
        <v>25.191047348967171</v>
      </c>
      <c r="AK177" s="65">
        <f t="shared" si="49"/>
        <v>25.191047348967171</v>
      </c>
      <c r="AL177" s="65">
        <f t="shared" si="49"/>
        <v>25.191047348967171</v>
      </c>
      <c r="AM177" s="65">
        <f t="shared" si="49"/>
        <v>25.191047348967171</v>
      </c>
      <c r="AN177" s="65">
        <f t="shared" si="49"/>
        <v>25.191047348967171</v>
      </c>
      <c r="AO177" s="3"/>
    </row>
    <row r="178" spans="1:41" x14ac:dyDescent="0.35">
      <c r="A178" s="17"/>
      <c r="C178" s="3" t="s">
        <v>136</v>
      </c>
      <c r="D178" s="8" t="s">
        <v>32</v>
      </c>
      <c r="E178" s="17"/>
      <c r="F178" s="19"/>
      <c r="G178" s="19"/>
      <c r="H178" s="19"/>
      <c r="I178" s="19"/>
      <c r="J178" s="19"/>
      <c r="K178" s="21">
        <f>K148*K20</f>
        <v>259.37014344278924</v>
      </c>
      <c r="L178" s="21">
        <f t="shared" si="48"/>
        <v>259.37014344278924</v>
      </c>
      <c r="M178" s="21">
        <f t="shared" si="48"/>
        <v>259.37014344278924</v>
      </c>
      <c r="N178" s="21">
        <f t="shared" si="48"/>
        <v>259.37014344278924</v>
      </c>
      <c r="O178" s="21">
        <f t="shared" si="48"/>
        <v>259.37014344278924</v>
      </c>
      <c r="P178" s="21">
        <f t="shared" si="48"/>
        <v>259.37014344278924</v>
      </c>
      <c r="Q178" s="21">
        <f t="shared" si="48"/>
        <v>259.37014344278924</v>
      </c>
      <c r="R178" s="21">
        <f t="shared" si="48"/>
        <v>259.37014344278924</v>
      </c>
      <c r="S178" s="21">
        <f t="shared" si="48"/>
        <v>259.37014344278924</v>
      </c>
      <c r="T178" s="21">
        <f t="shared" si="48"/>
        <v>259.37014344278924</v>
      </c>
      <c r="U178" s="21">
        <f t="shared" si="48"/>
        <v>259.37014344278924</v>
      </c>
      <c r="V178" s="21">
        <f t="shared" si="48"/>
        <v>259.37014344278924</v>
      </c>
      <c r="W178" s="25"/>
      <c r="X178" s="17"/>
      <c r="Y178" s="17"/>
      <c r="Z178" s="17"/>
      <c r="AA178" s="17"/>
      <c r="AB178" s="17"/>
      <c r="AC178" s="65">
        <f>K20</f>
        <v>21.208912771103076</v>
      </c>
      <c r="AD178" s="65">
        <f>IF(L$9&gt;$D$6,0,AC178)</f>
        <v>21.208912771103076</v>
      </c>
      <c r="AE178" s="65">
        <f t="shared" si="49"/>
        <v>21.208912771103076</v>
      </c>
      <c r="AF178" s="65">
        <f t="shared" si="49"/>
        <v>21.208912771103076</v>
      </c>
      <c r="AG178" s="65">
        <f t="shared" si="49"/>
        <v>21.208912771103076</v>
      </c>
      <c r="AH178" s="65">
        <f t="shared" si="49"/>
        <v>21.208912771103076</v>
      </c>
      <c r="AI178" s="65">
        <f t="shared" si="49"/>
        <v>21.208912771103076</v>
      </c>
      <c r="AJ178" s="65">
        <f t="shared" si="49"/>
        <v>21.208912771103076</v>
      </c>
      <c r="AK178" s="65">
        <f t="shared" si="49"/>
        <v>21.208912771103076</v>
      </c>
      <c r="AL178" s="65">
        <f t="shared" si="49"/>
        <v>21.208912771103076</v>
      </c>
      <c r="AM178" s="65">
        <f t="shared" si="49"/>
        <v>21.208912771103076</v>
      </c>
      <c r="AN178" s="65">
        <f t="shared" si="49"/>
        <v>21.208912771103076</v>
      </c>
      <c r="AO178" s="3"/>
    </row>
    <row r="179" spans="1:41" x14ac:dyDescent="0.35">
      <c r="A179" s="17"/>
      <c r="C179" s="3" t="s">
        <v>137</v>
      </c>
      <c r="D179" s="8" t="s">
        <v>32</v>
      </c>
      <c r="E179" s="17"/>
      <c r="F179" s="19"/>
      <c r="G179" s="19"/>
      <c r="H179" s="19"/>
      <c r="I179" s="19"/>
      <c r="J179" s="19"/>
      <c r="K179" s="19"/>
      <c r="L179" s="21">
        <f>L148*L20</f>
        <v>204.00649845908944</v>
      </c>
      <c r="M179" s="21">
        <f t="shared" si="48"/>
        <v>204.00649845908944</v>
      </c>
      <c r="N179" s="21">
        <f t="shared" si="48"/>
        <v>204.00649845908944</v>
      </c>
      <c r="O179" s="21">
        <f t="shared" si="48"/>
        <v>204.00649845908944</v>
      </c>
      <c r="P179" s="21">
        <f t="shared" si="48"/>
        <v>204.00649845908944</v>
      </c>
      <c r="Q179" s="21">
        <f t="shared" si="48"/>
        <v>204.00649845908944</v>
      </c>
      <c r="R179" s="21">
        <f t="shared" si="48"/>
        <v>204.00649845908944</v>
      </c>
      <c r="S179" s="21">
        <f t="shared" si="48"/>
        <v>204.00649845908944</v>
      </c>
      <c r="T179" s="21">
        <f t="shared" si="48"/>
        <v>204.00649845908944</v>
      </c>
      <c r="U179" s="21">
        <f t="shared" si="48"/>
        <v>204.00649845908944</v>
      </c>
      <c r="V179" s="21">
        <f t="shared" si="48"/>
        <v>204.00649845908944</v>
      </c>
      <c r="W179" s="25"/>
      <c r="X179" s="17"/>
      <c r="Y179" s="17"/>
      <c r="Z179" s="17"/>
      <c r="AA179" s="17"/>
      <c r="AB179" s="17"/>
      <c r="AC179" s="17"/>
      <c r="AD179" s="65">
        <f>L20</f>
        <v>17.638061845942104</v>
      </c>
      <c r="AE179" s="65">
        <f>IF(M$9&gt;$D$6,0,AD179)</f>
        <v>17.638061845942104</v>
      </c>
      <c r="AF179" s="65">
        <f t="shared" si="49"/>
        <v>17.638061845942104</v>
      </c>
      <c r="AG179" s="65">
        <f t="shared" si="49"/>
        <v>17.638061845942104</v>
      </c>
      <c r="AH179" s="65">
        <f t="shared" si="49"/>
        <v>17.638061845942104</v>
      </c>
      <c r="AI179" s="65">
        <f t="shared" si="49"/>
        <v>17.638061845942104</v>
      </c>
      <c r="AJ179" s="65">
        <f t="shared" si="49"/>
        <v>17.638061845942104</v>
      </c>
      <c r="AK179" s="65">
        <f t="shared" si="49"/>
        <v>17.638061845942104</v>
      </c>
      <c r="AL179" s="65">
        <f t="shared" si="49"/>
        <v>17.638061845942104</v>
      </c>
      <c r="AM179" s="65">
        <f t="shared" si="49"/>
        <v>17.638061845942104</v>
      </c>
      <c r="AN179" s="65">
        <f t="shared" si="49"/>
        <v>17.638061845942104</v>
      </c>
      <c r="AO179" s="3"/>
    </row>
    <row r="180" spans="1:41" x14ac:dyDescent="0.35">
      <c r="A180" s="17"/>
      <c r="C180" s="3" t="s">
        <v>171</v>
      </c>
      <c r="D180" s="8" t="s">
        <v>32</v>
      </c>
      <c r="E180" s="17"/>
      <c r="F180" s="19"/>
      <c r="G180" s="19"/>
      <c r="H180" s="19"/>
      <c r="I180" s="19"/>
      <c r="J180" s="19"/>
      <c r="K180" s="19"/>
      <c r="L180" s="21"/>
      <c r="M180" s="21">
        <f>M148*M20</f>
        <v>155.86458755175775</v>
      </c>
      <c r="N180" s="21">
        <f t="shared" si="48"/>
        <v>155.86458755175775</v>
      </c>
      <c r="O180" s="21">
        <f t="shared" si="48"/>
        <v>155.86458755175775</v>
      </c>
      <c r="P180" s="21">
        <f t="shared" si="48"/>
        <v>155.86458755175775</v>
      </c>
      <c r="Q180" s="21">
        <f t="shared" si="48"/>
        <v>155.86458755175775</v>
      </c>
      <c r="R180" s="21">
        <f t="shared" si="48"/>
        <v>155.86458755175775</v>
      </c>
      <c r="S180" s="21">
        <f t="shared" si="48"/>
        <v>155.86458755175775</v>
      </c>
      <c r="T180" s="21">
        <f t="shared" si="48"/>
        <v>155.86458755175775</v>
      </c>
      <c r="U180" s="21">
        <f t="shared" si="48"/>
        <v>155.86458755175775</v>
      </c>
      <c r="V180" s="21">
        <f t="shared" si="48"/>
        <v>155.86458755175775</v>
      </c>
      <c r="W180" s="25"/>
      <c r="X180" s="17"/>
      <c r="Y180" s="17"/>
      <c r="Z180" s="17"/>
      <c r="AA180" s="17"/>
      <c r="AB180" s="17"/>
      <c r="AC180" s="17"/>
      <c r="AD180" s="17"/>
      <c r="AE180" s="65">
        <f>M20</f>
        <v>14.206407719561252</v>
      </c>
      <c r="AF180" s="65">
        <f>IF(N$9&gt;$D$6,0,AE180)</f>
        <v>14.206407719561252</v>
      </c>
      <c r="AG180" s="65">
        <f t="shared" si="49"/>
        <v>14.206407719561252</v>
      </c>
      <c r="AH180" s="65">
        <f t="shared" si="49"/>
        <v>14.206407719561252</v>
      </c>
      <c r="AI180" s="65">
        <f t="shared" si="49"/>
        <v>14.206407719561252</v>
      </c>
      <c r="AJ180" s="65">
        <f t="shared" si="49"/>
        <v>14.206407719561252</v>
      </c>
      <c r="AK180" s="65">
        <f t="shared" si="49"/>
        <v>14.206407719561252</v>
      </c>
      <c r="AL180" s="65">
        <f t="shared" si="49"/>
        <v>14.206407719561252</v>
      </c>
      <c r="AM180" s="65">
        <f t="shared" si="49"/>
        <v>14.206407719561252</v>
      </c>
      <c r="AN180" s="65">
        <f t="shared" si="49"/>
        <v>14.206407719561252</v>
      </c>
      <c r="AO180" s="3"/>
    </row>
    <row r="181" spans="1:41" x14ac:dyDescent="0.35">
      <c r="A181" s="17"/>
      <c r="C181" s="3" t="s">
        <v>172</v>
      </c>
      <c r="D181" s="8" t="s">
        <v>32</v>
      </c>
      <c r="E181" s="17"/>
      <c r="F181" s="19"/>
      <c r="G181" s="19"/>
      <c r="H181" s="19"/>
      <c r="I181" s="19"/>
      <c r="J181" s="19"/>
      <c r="K181" s="19"/>
      <c r="L181" s="21"/>
      <c r="M181" s="21"/>
      <c r="N181" s="21">
        <f>N148*N20</f>
        <v>0</v>
      </c>
      <c r="O181" s="21">
        <f t="shared" si="48"/>
        <v>0</v>
      </c>
      <c r="P181" s="21">
        <f t="shared" si="48"/>
        <v>0</v>
      </c>
      <c r="Q181" s="21">
        <f t="shared" si="48"/>
        <v>0</v>
      </c>
      <c r="R181" s="21">
        <f t="shared" si="48"/>
        <v>0</v>
      </c>
      <c r="S181" s="21">
        <f t="shared" si="48"/>
        <v>0</v>
      </c>
      <c r="T181" s="21">
        <f t="shared" si="48"/>
        <v>0</v>
      </c>
      <c r="U181" s="21">
        <f t="shared" si="48"/>
        <v>0</v>
      </c>
      <c r="V181" s="21">
        <f t="shared" si="48"/>
        <v>0</v>
      </c>
      <c r="W181" s="25"/>
      <c r="X181" s="17"/>
      <c r="Y181" s="17"/>
      <c r="Z181" s="17"/>
      <c r="AA181" s="17"/>
      <c r="AB181" s="17"/>
      <c r="AC181" s="17"/>
      <c r="AD181" s="17"/>
      <c r="AE181" s="17"/>
      <c r="AF181" s="65">
        <f>N20</f>
        <v>0</v>
      </c>
      <c r="AG181" s="65">
        <f>IF(O$9&gt;$D$6,0,AF181)</f>
        <v>0</v>
      </c>
      <c r="AH181" s="65">
        <f t="shared" si="49"/>
        <v>0</v>
      </c>
      <c r="AI181" s="65">
        <f t="shared" si="49"/>
        <v>0</v>
      </c>
      <c r="AJ181" s="65">
        <f t="shared" si="49"/>
        <v>0</v>
      </c>
      <c r="AK181" s="65">
        <f t="shared" si="49"/>
        <v>0</v>
      </c>
      <c r="AL181" s="65">
        <f t="shared" si="49"/>
        <v>0</v>
      </c>
      <c r="AM181" s="65">
        <f t="shared" si="49"/>
        <v>0</v>
      </c>
      <c r="AN181" s="65">
        <f t="shared" si="49"/>
        <v>0</v>
      </c>
      <c r="AO181" s="3"/>
    </row>
    <row r="182" spans="1:41" x14ac:dyDescent="0.35">
      <c r="A182" s="17"/>
      <c r="C182" s="3" t="s">
        <v>173</v>
      </c>
      <c r="D182" s="8" t="s">
        <v>32</v>
      </c>
      <c r="E182" s="17"/>
      <c r="F182" s="19"/>
      <c r="G182" s="19"/>
      <c r="H182" s="19"/>
      <c r="I182" s="19"/>
      <c r="J182" s="19"/>
      <c r="K182" s="19"/>
      <c r="L182" s="21"/>
      <c r="M182" s="21"/>
      <c r="N182" s="21"/>
      <c r="O182" s="21">
        <f>O148*O20</f>
        <v>0</v>
      </c>
      <c r="P182" s="21">
        <f t="shared" si="48"/>
        <v>0</v>
      </c>
      <c r="Q182" s="21">
        <f t="shared" si="48"/>
        <v>0</v>
      </c>
      <c r="R182" s="21">
        <f t="shared" si="48"/>
        <v>0</v>
      </c>
      <c r="S182" s="21">
        <f t="shared" si="48"/>
        <v>0</v>
      </c>
      <c r="T182" s="21">
        <f t="shared" si="48"/>
        <v>0</v>
      </c>
      <c r="U182" s="21">
        <f t="shared" si="48"/>
        <v>0</v>
      </c>
      <c r="V182" s="21">
        <f t="shared" si="48"/>
        <v>0</v>
      </c>
      <c r="W182" s="25"/>
      <c r="X182" s="17"/>
      <c r="Y182" s="17"/>
      <c r="Z182" s="17"/>
      <c r="AA182" s="17"/>
      <c r="AB182" s="17"/>
      <c r="AC182" s="17"/>
      <c r="AD182" s="17"/>
      <c r="AE182" s="17"/>
      <c r="AF182" s="17"/>
      <c r="AG182" s="65">
        <f>O20</f>
        <v>0</v>
      </c>
      <c r="AH182" s="65">
        <f>IF(P$9&gt;$D$6,0,AG182)</f>
        <v>0</v>
      </c>
      <c r="AI182" s="65">
        <f t="shared" si="49"/>
        <v>0</v>
      </c>
      <c r="AJ182" s="65">
        <f t="shared" si="49"/>
        <v>0</v>
      </c>
      <c r="AK182" s="65">
        <f t="shared" si="49"/>
        <v>0</v>
      </c>
      <c r="AL182" s="65">
        <f t="shared" si="49"/>
        <v>0</v>
      </c>
      <c r="AM182" s="65">
        <f t="shared" si="49"/>
        <v>0</v>
      </c>
      <c r="AN182" s="65">
        <f t="shared" si="49"/>
        <v>0</v>
      </c>
      <c r="AO182" s="3"/>
    </row>
    <row r="183" spans="1:41" x14ac:dyDescent="0.35">
      <c r="A183" s="17"/>
      <c r="C183" s="3" t="s">
        <v>174</v>
      </c>
      <c r="D183" s="8" t="s">
        <v>32</v>
      </c>
      <c r="E183" s="17"/>
      <c r="F183" s="19"/>
      <c r="G183" s="19"/>
      <c r="H183" s="19"/>
      <c r="I183" s="19"/>
      <c r="J183" s="19"/>
      <c r="K183" s="19"/>
      <c r="L183" s="21"/>
      <c r="M183" s="21"/>
      <c r="N183" s="21"/>
      <c r="O183" s="21"/>
      <c r="P183" s="21">
        <f>P148*P20</f>
        <v>0</v>
      </c>
      <c r="Q183" s="21">
        <f t="shared" si="48"/>
        <v>0</v>
      </c>
      <c r="R183" s="21">
        <f t="shared" si="48"/>
        <v>0</v>
      </c>
      <c r="S183" s="21">
        <f t="shared" si="48"/>
        <v>0</v>
      </c>
      <c r="T183" s="21">
        <f t="shared" si="48"/>
        <v>0</v>
      </c>
      <c r="U183" s="21">
        <f t="shared" si="48"/>
        <v>0</v>
      </c>
      <c r="V183" s="21">
        <f t="shared" si="48"/>
        <v>0</v>
      </c>
      <c r="W183" s="25"/>
      <c r="X183" s="17"/>
      <c r="Y183" s="17"/>
      <c r="Z183" s="17"/>
      <c r="AA183" s="17"/>
      <c r="AB183" s="17"/>
      <c r="AC183" s="17"/>
      <c r="AD183" s="17"/>
      <c r="AE183" s="17"/>
      <c r="AF183" s="17"/>
      <c r="AG183" s="49"/>
      <c r="AH183" s="65">
        <f>P20</f>
        <v>0</v>
      </c>
      <c r="AI183" s="65">
        <f>IF(Q$9&gt;$D$6,0,AH183)</f>
        <v>0</v>
      </c>
      <c r="AJ183" s="65">
        <f t="shared" si="49"/>
        <v>0</v>
      </c>
      <c r="AK183" s="65">
        <f t="shared" si="49"/>
        <v>0</v>
      </c>
      <c r="AL183" s="65">
        <f t="shared" si="49"/>
        <v>0</v>
      </c>
      <c r="AM183" s="65">
        <f t="shared" si="49"/>
        <v>0</v>
      </c>
      <c r="AN183" s="65">
        <f t="shared" si="49"/>
        <v>0</v>
      </c>
      <c r="AO183" s="3"/>
    </row>
    <row r="184" spans="1:41" x14ac:dyDescent="0.35">
      <c r="A184" s="17"/>
      <c r="C184" s="3" t="s">
        <v>175</v>
      </c>
      <c r="D184" s="8" t="s">
        <v>32</v>
      </c>
      <c r="E184" s="17"/>
      <c r="F184" s="19"/>
      <c r="G184" s="19"/>
      <c r="H184" s="19"/>
      <c r="I184" s="19"/>
      <c r="J184" s="19"/>
      <c r="K184" s="19"/>
      <c r="L184" s="21"/>
      <c r="M184" s="21"/>
      <c r="N184" s="21"/>
      <c r="O184" s="21"/>
      <c r="P184" s="21"/>
      <c r="Q184" s="21">
        <f>Q148*Q20</f>
        <v>0</v>
      </c>
      <c r="R184" s="21">
        <f t="shared" si="48"/>
        <v>0</v>
      </c>
      <c r="S184" s="21">
        <f t="shared" si="48"/>
        <v>0</v>
      </c>
      <c r="T184" s="21">
        <f t="shared" si="48"/>
        <v>0</v>
      </c>
      <c r="U184" s="21">
        <f t="shared" si="48"/>
        <v>0</v>
      </c>
      <c r="V184" s="21">
        <f t="shared" si="48"/>
        <v>0</v>
      </c>
      <c r="W184" s="25"/>
      <c r="X184" s="17"/>
      <c r="Y184" s="17"/>
      <c r="Z184" s="17"/>
      <c r="AA184" s="17"/>
      <c r="AB184" s="17"/>
      <c r="AC184" s="17"/>
      <c r="AD184" s="17"/>
      <c r="AE184" s="17"/>
      <c r="AF184" s="17"/>
      <c r="AG184" s="49"/>
      <c r="AH184" s="49"/>
      <c r="AI184" s="65">
        <f>Q20</f>
        <v>0</v>
      </c>
      <c r="AJ184" s="65">
        <f>IF(R$9&gt;$D$6,0,AI184)</f>
        <v>0</v>
      </c>
      <c r="AK184" s="65">
        <f t="shared" si="49"/>
        <v>0</v>
      </c>
      <c r="AL184" s="65">
        <f t="shared" si="49"/>
        <v>0</v>
      </c>
      <c r="AM184" s="65">
        <f t="shared" si="49"/>
        <v>0</v>
      </c>
      <c r="AN184" s="65">
        <f t="shared" si="49"/>
        <v>0</v>
      </c>
      <c r="AO184" s="3"/>
    </row>
    <row r="185" spans="1:41" x14ac:dyDescent="0.35">
      <c r="A185" s="17"/>
      <c r="C185" s="3" t="s">
        <v>264</v>
      </c>
      <c r="D185" s="8" t="s">
        <v>32</v>
      </c>
      <c r="E185" s="17"/>
      <c r="F185" s="19"/>
      <c r="G185" s="19"/>
      <c r="H185" s="19"/>
      <c r="I185" s="19"/>
      <c r="J185" s="19"/>
      <c r="K185" s="19"/>
      <c r="L185" s="21"/>
      <c r="M185" s="21"/>
      <c r="N185" s="21"/>
      <c r="O185" s="21"/>
      <c r="P185" s="21"/>
      <c r="Q185" s="21"/>
      <c r="R185" s="21">
        <f>R148*R20</f>
        <v>0</v>
      </c>
      <c r="S185" s="21">
        <f t="shared" si="48"/>
        <v>0</v>
      </c>
      <c r="T185" s="21">
        <f t="shared" si="48"/>
        <v>0</v>
      </c>
      <c r="U185" s="21">
        <f t="shared" si="48"/>
        <v>0</v>
      </c>
      <c r="V185" s="21">
        <f t="shared" si="48"/>
        <v>0</v>
      </c>
      <c r="W185" s="25"/>
      <c r="X185" s="17"/>
      <c r="Y185" s="17"/>
      <c r="Z185" s="17"/>
      <c r="AA185" s="17"/>
      <c r="AB185" s="17"/>
      <c r="AC185" s="17"/>
      <c r="AD185" s="17"/>
      <c r="AE185" s="17"/>
      <c r="AF185" s="17"/>
      <c r="AG185" s="49"/>
      <c r="AH185" s="49"/>
      <c r="AI185" s="49"/>
      <c r="AJ185" s="65">
        <f>R20</f>
        <v>0</v>
      </c>
      <c r="AK185" s="65">
        <f>IF(S$9&gt;$D$6,0,AJ185)</f>
        <v>0</v>
      </c>
      <c r="AL185" s="65">
        <f t="shared" si="49"/>
        <v>0</v>
      </c>
      <c r="AM185" s="65">
        <f t="shared" si="49"/>
        <v>0</v>
      </c>
      <c r="AN185" s="65">
        <f t="shared" si="49"/>
        <v>0</v>
      </c>
      <c r="AO185" s="3"/>
    </row>
    <row r="186" spans="1:41" x14ac:dyDescent="0.35">
      <c r="A186" s="17"/>
      <c r="C186" s="3" t="s">
        <v>265</v>
      </c>
      <c r="D186" s="8" t="s">
        <v>32</v>
      </c>
      <c r="E186" s="17"/>
      <c r="F186" s="19"/>
      <c r="G186" s="19"/>
      <c r="H186" s="19"/>
      <c r="I186" s="19"/>
      <c r="J186" s="19"/>
      <c r="K186" s="19"/>
      <c r="L186" s="21"/>
      <c r="M186" s="21"/>
      <c r="N186" s="21"/>
      <c r="O186" s="21"/>
      <c r="P186" s="21"/>
      <c r="Q186" s="21"/>
      <c r="R186" s="21"/>
      <c r="S186" s="21">
        <f>S148*S20</f>
        <v>0</v>
      </c>
      <c r="T186" s="21">
        <f t="shared" si="48"/>
        <v>0</v>
      </c>
      <c r="U186" s="21">
        <f t="shared" si="48"/>
        <v>0</v>
      </c>
      <c r="V186" s="21">
        <f t="shared" si="48"/>
        <v>0</v>
      </c>
      <c r="W186" s="25"/>
      <c r="X186" s="17"/>
      <c r="Y186" s="17"/>
      <c r="Z186" s="17"/>
      <c r="AA186" s="17"/>
      <c r="AB186" s="17"/>
      <c r="AC186" s="17"/>
      <c r="AD186" s="17"/>
      <c r="AE186" s="17"/>
      <c r="AF186" s="17"/>
      <c r="AG186" s="49"/>
      <c r="AH186" s="49"/>
      <c r="AI186" s="49"/>
      <c r="AJ186" s="49"/>
      <c r="AK186" s="65">
        <f>S20</f>
        <v>0</v>
      </c>
      <c r="AL186" s="68">
        <f>IF(T$9&gt;$D$6,0,AK186)</f>
        <v>0</v>
      </c>
      <c r="AM186" s="68">
        <f t="shared" si="49"/>
        <v>0</v>
      </c>
      <c r="AN186" s="68">
        <f t="shared" si="49"/>
        <v>0</v>
      </c>
      <c r="AO186" s="3"/>
    </row>
    <row r="187" spans="1:41" x14ac:dyDescent="0.35">
      <c r="A187" s="17"/>
      <c r="C187" s="3" t="s">
        <v>266</v>
      </c>
      <c r="D187" s="8" t="s">
        <v>32</v>
      </c>
      <c r="E187" s="17"/>
      <c r="F187" s="19"/>
      <c r="G187" s="19"/>
      <c r="H187" s="19"/>
      <c r="I187" s="19"/>
      <c r="J187" s="19"/>
      <c r="K187" s="19"/>
      <c r="L187" s="21"/>
      <c r="M187" s="21"/>
      <c r="N187" s="21"/>
      <c r="O187" s="21"/>
      <c r="P187" s="21"/>
      <c r="Q187" s="21"/>
      <c r="R187" s="21"/>
      <c r="S187" s="21"/>
      <c r="T187" s="21">
        <f>T148*T20</f>
        <v>0</v>
      </c>
      <c r="U187" s="21">
        <f t="shared" si="48"/>
        <v>0</v>
      </c>
      <c r="V187" s="21">
        <f t="shared" si="48"/>
        <v>0</v>
      </c>
      <c r="W187" s="25"/>
      <c r="X187" s="17"/>
      <c r="Y187" s="17"/>
      <c r="Z187" s="17"/>
      <c r="AA187" s="17"/>
      <c r="AB187" s="17"/>
      <c r="AC187" s="17"/>
      <c r="AD187" s="17"/>
      <c r="AE187" s="17"/>
      <c r="AF187" s="17"/>
      <c r="AG187" s="49"/>
      <c r="AH187" s="49"/>
      <c r="AI187" s="49"/>
      <c r="AJ187" s="49"/>
      <c r="AK187" s="49"/>
      <c r="AL187" s="68">
        <f>T20</f>
        <v>0</v>
      </c>
      <c r="AM187" s="68">
        <f>IF(U$9&gt;$D$6,0,AL187)</f>
        <v>0</v>
      </c>
      <c r="AN187" s="68">
        <f>IF(V$9&gt;$D$6,0,AM187)</f>
        <v>0</v>
      </c>
      <c r="AO187" s="3"/>
    </row>
    <row r="188" spans="1:41" x14ac:dyDescent="0.35">
      <c r="A188" s="17"/>
      <c r="C188" s="3" t="s">
        <v>267</v>
      </c>
      <c r="D188" s="8" t="s">
        <v>32</v>
      </c>
      <c r="E188" s="17"/>
      <c r="F188" s="19"/>
      <c r="G188" s="19"/>
      <c r="H188" s="19"/>
      <c r="I188" s="19"/>
      <c r="J188" s="19"/>
      <c r="K188" s="19"/>
      <c r="L188" s="21"/>
      <c r="M188" s="21"/>
      <c r="N188" s="21"/>
      <c r="O188" s="21"/>
      <c r="P188" s="21"/>
      <c r="Q188" s="21"/>
      <c r="R188" s="21"/>
      <c r="S188" s="21"/>
      <c r="T188" s="21"/>
      <c r="U188" s="21">
        <f>U148*U20</f>
        <v>0</v>
      </c>
      <c r="V188" s="21">
        <f>IF(V$9&gt;$D$6,0,U188)</f>
        <v>0</v>
      </c>
      <c r="W188" s="25"/>
      <c r="X188" s="17"/>
      <c r="Y188" s="17"/>
      <c r="Z188" s="17"/>
      <c r="AA188" s="17"/>
      <c r="AB188" s="17"/>
      <c r="AC188" s="17"/>
      <c r="AD188" s="17"/>
      <c r="AE188" s="17"/>
      <c r="AF188" s="17"/>
      <c r="AG188" s="49"/>
      <c r="AH188" s="49"/>
      <c r="AI188" s="49"/>
      <c r="AJ188" s="49"/>
      <c r="AK188" s="49"/>
      <c r="AL188" s="69"/>
      <c r="AM188" s="68">
        <f>U20</f>
        <v>0</v>
      </c>
      <c r="AN188" s="68">
        <f>IF(V$9&gt;$D$6,0,AM188)</f>
        <v>0</v>
      </c>
      <c r="AO188" s="3"/>
    </row>
    <row r="189" spans="1:41" x14ac:dyDescent="0.35">
      <c r="A189" s="17"/>
      <c r="C189" s="3" t="s">
        <v>268</v>
      </c>
      <c r="D189" s="8" t="s">
        <v>32</v>
      </c>
      <c r="E189" s="17"/>
      <c r="F189" s="19"/>
      <c r="G189" s="19"/>
      <c r="H189" s="19"/>
      <c r="I189" s="19"/>
      <c r="J189" s="19"/>
      <c r="K189" s="19"/>
      <c r="L189" s="21"/>
      <c r="M189" s="21"/>
      <c r="N189" s="21"/>
      <c r="O189" s="21"/>
      <c r="P189" s="21"/>
      <c r="Q189" s="21"/>
      <c r="R189" s="21"/>
      <c r="S189" s="21"/>
      <c r="T189" s="21"/>
      <c r="U189" s="21"/>
      <c r="V189" s="21">
        <f>V148*V20</f>
        <v>0</v>
      </c>
      <c r="W189" s="25"/>
      <c r="X189" s="17"/>
      <c r="Y189" s="17"/>
      <c r="Z189" s="17"/>
      <c r="AA189" s="17"/>
      <c r="AB189" s="17"/>
      <c r="AC189" s="17"/>
      <c r="AD189" s="17"/>
      <c r="AE189" s="17"/>
      <c r="AF189" s="17"/>
      <c r="AG189" s="49"/>
      <c r="AH189" s="49"/>
      <c r="AI189" s="49"/>
      <c r="AJ189" s="49"/>
      <c r="AK189" s="49"/>
      <c r="AL189" s="69"/>
      <c r="AM189" s="69"/>
      <c r="AN189" s="68">
        <f>V20</f>
        <v>0</v>
      </c>
      <c r="AO189" s="3"/>
    </row>
    <row r="190" spans="1:41" x14ac:dyDescent="0.35">
      <c r="A190" s="17"/>
      <c r="C190" s="9" t="s">
        <v>269</v>
      </c>
      <c r="D190" s="10" t="s">
        <v>32</v>
      </c>
      <c r="E190" s="23"/>
      <c r="F190" s="52">
        <f>SUM(F173:F189)</f>
        <v>0</v>
      </c>
      <c r="G190" s="52">
        <f t="shared" ref="G190" si="50">SUM(G173:G189)</f>
        <v>0</v>
      </c>
      <c r="H190" s="52">
        <f>SUM(H173:H189)*Z191</f>
        <v>456.82877635387973</v>
      </c>
      <c r="I190" s="52">
        <f t="shared" ref="I190:V190" si="51">SUM(I173:I189)*AA191</f>
        <v>852.30805535546119</v>
      </c>
      <c r="J190" s="52">
        <f t="shared" si="51"/>
        <v>1179.1108317744947</v>
      </c>
      <c r="K190" s="52">
        <f t="shared" si="51"/>
        <v>1438.4809752172839</v>
      </c>
      <c r="L190" s="52">
        <f t="shared" si="51"/>
        <v>1642.4874736763734</v>
      </c>
      <c r="M190" s="52">
        <f t="shared" si="51"/>
        <v>1798.3520612281311</v>
      </c>
      <c r="N190" s="52">
        <f t="shared" si="51"/>
        <v>1539.1562297540909</v>
      </c>
      <c r="O190" s="52">
        <f t="shared" si="51"/>
        <v>1285.7324876639277</v>
      </c>
      <c r="P190" s="52">
        <f t="shared" si="51"/>
        <v>1048.3564601438316</v>
      </c>
      <c r="Q190" s="52">
        <f t="shared" si="51"/>
        <v>836.54075562488242</v>
      </c>
      <c r="R190" s="52">
        <f t="shared" si="51"/>
        <v>655.09236178216577</v>
      </c>
      <c r="S190" s="52">
        <f t="shared" si="51"/>
        <v>504.93749002417223</v>
      </c>
      <c r="T190" s="52">
        <f t="shared" si="51"/>
        <v>380.03548263901729</v>
      </c>
      <c r="U190" s="52">
        <f t="shared" si="51"/>
        <v>277.75148981124721</v>
      </c>
      <c r="V190" s="52">
        <f t="shared" si="51"/>
        <v>198.18740590911824</v>
      </c>
      <c r="W190" s="62"/>
      <c r="X190" s="17"/>
      <c r="Y190" s="17"/>
      <c r="Z190" s="62">
        <f t="shared" ref="Z190:AN190" si="52">SUM(Z173:Z189)</f>
        <v>31.406978374329228</v>
      </c>
      <c r="AA190" s="62">
        <f t="shared" si="52"/>
        <v>60.038030343714553</v>
      </c>
      <c r="AB190" s="62">
        <f t="shared" si="52"/>
        <v>85.229077692681727</v>
      </c>
      <c r="AC190" s="62">
        <f t="shared" si="52"/>
        <v>106.4379904637848</v>
      </c>
      <c r="AD190" s="62">
        <f t="shared" si="52"/>
        <v>124.0760523097269</v>
      </c>
      <c r="AE190" s="62">
        <f t="shared" si="52"/>
        <v>138.28246002928816</v>
      </c>
      <c r="AF190" s="62">
        <f t="shared" si="52"/>
        <v>138.28246002928816</v>
      </c>
      <c r="AG190" s="62">
        <f t="shared" si="52"/>
        <v>138.28246002928816</v>
      </c>
      <c r="AH190" s="62">
        <f t="shared" si="52"/>
        <v>138.28246002928816</v>
      </c>
      <c r="AI190" s="62">
        <f t="shared" si="52"/>
        <v>138.28246002928816</v>
      </c>
      <c r="AJ190" s="62">
        <f t="shared" si="52"/>
        <v>138.28246002928816</v>
      </c>
      <c r="AK190" s="62">
        <f t="shared" si="52"/>
        <v>138.28246002928816</v>
      </c>
      <c r="AL190" s="62">
        <f t="shared" si="52"/>
        <v>138.28246002928816</v>
      </c>
      <c r="AM190" s="62">
        <f t="shared" si="52"/>
        <v>138.28246002928816</v>
      </c>
      <c r="AN190" s="62">
        <f t="shared" si="52"/>
        <v>138.28246002928816</v>
      </c>
      <c r="AO190" s="69" t="s">
        <v>395</v>
      </c>
    </row>
    <row r="191" spans="1:41" x14ac:dyDescent="0.35">
      <c r="A191" s="17"/>
      <c r="C191" s="71"/>
      <c r="D191" s="72"/>
      <c r="E191" s="74"/>
      <c r="F191" s="73"/>
      <c r="G191" s="73"/>
      <c r="H191" s="73"/>
      <c r="I191" s="73"/>
      <c r="J191" s="73"/>
      <c r="K191" s="73"/>
      <c r="L191" s="73"/>
      <c r="M191" s="73"/>
      <c r="N191" s="54" t="s">
        <v>403</v>
      </c>
      <c r="O191" s="73"/>
      <c r="P191" s="73"/>
      <c r="Q191" s="73"/>
      <c r="R191" s="73"/>
      <c r="S191" s="73"/>
      <c r="T191" s="73"/>
      <c r="U191" s="73"/>
      <c r="V191" s="73"/>
      <c r="W191" s="73"/>
      <c r="X191" s="17"/>
      <c r="Y191" s="17"/>
      <c r="Z191" s="70">
        <f t="shared" ref="Z191:AN191" si="53">Z134/Z190</f>
        <v>1</v>
      </c>
      <c r="AA191" s="70">
        <f t="shared" si="53"/>
        <v>1</v>
      </c>
      <c r="AB191" s="70">
        <f t="shared" si="53"/>
        <v>1</v>
      </c>
      <c r="AC191" s="70">
        <f t="shared" si="53"/>
        <v>1</v>
      </c>
      <c r="AD191" s="70">
        <f t="shared" si="53"/>
        <v>1</v>
      </c>
      <c r="AE191" s="70">
        <f t="shared" si="53"/>
        <v>1</v>
      </c>
      <c r="AF191" s="70">
        <f t="shared" si="53"/>
        <v>0.85587036205967915</v>
      </c>
      <c r="AG191" s="70">
        <f t="shared" si="53"/>
        <v>0.71495037895186941</v>
      </c>
      <c r="AH191" s="70">
        <f t="shared" si="53"/>
        <v>0.58295396254495779</v>
      </c>
      <c r="AI191" s="70">
        <f t="shared" si="53"/>
        <v>0.46517073806648945</v>
      </c>
      <c r="AJ191" s="70">
        <f t="shared" si="53"/>
        <v>0.36427370141016208</v>
      </c>
      <c r="AK191" s="70">
        <f t="shared" si="53"/>
        <v>0.28077788599376929</v>
      </c>
      <c r="AL191" s="70">
        <f t="shared" si="53"/>
        <v>0.21132429563290481</v>
      </c>
      <c r="AM191" s="70">
        <f t="shared" si="53"/>
        <v>0.15444778350105989</v>
      </c>
      <c r="AN191" s="70">
        <f t="shared" si="53"/>
        <v>0.11020500945391752</v>
      </c>
      <c r="AO191" s="69" t="s">
        <v>396</v>
      </c>
    </row>
    <row r="192" spans="1:41" x14ac:dyDescent="0.35">
      <c r="A192" s="17"/>
      <c r="C192" s="9" t="s">
        <v>270</v>
      </c>
      <c r="D192" s="10" t="s">
        <v>20</v>
      </c>
      <c r="E192" s="23"/>
      <c r="F192" s="22">
        <f>F169*F136+F190*F137</f>
        <v>0</v>
      </c>
      <c r="G192" s="22">
        <f t="shared" ref="G192:V192" si="54">G169*G136+G190*G137</f>
        <v>0</v>
      </c>
      <c r="H192" s="22">
        <f t="shared" si="54"/>
        <v>92.624011996816051</v>
      </c>
      <c r="I192" s="22">
        <f t="shared" si="54"/>
        <v>175.26869651789158</v>
      </c>
      <c r="J192" s="22">
        <f t="shared" si="54"/>
        <v>246.22342076327251</v>
      </c>
      <c r="K192" s="22">
        <f t="shared" si="54"/>
        <v>305.21765825270302</v>
      </c>
      <c r="L192" s="22">
        <f t="shared" si="54"/>
        <v>353.698600797898</v>
      </c>
      <c r="M192" s="22">
        <f t="shared" si="54"/>
        <v>392.60534315198737</v>
      </c>
      <c r="N192" s="22">
        <f t="shared" si="54"/>
        <v>353.47215021876923</v>
      </c>
      <c r="O192" s="22">
        <f t="shared" si="54"/>
        <v>313.27310665494804</v>
      </c>
      <c r="P192" s="22">
        <f t="shared" si="54"/>
        <v>274.22078663239444</v>
      </c>
      <c r="Q192" s="22">
        <f t="shared" si="54"/>
        <v>238.52324416852156</v>
      </c>
      <c r="R192" s="22">
        <f t="shared" si="54"/>
        <v>205.54838738740824</v>
      </c>
      <c r="S192" s="22">
        <f t="shared" si="54"/>
        <v>178.30598897477859</v>
      </c>
      <c r="T192" s="22">
        <f t="shared" si="54"/>
        <v>155.68485353659725</v>
      </c>
      <c r="U192" s="22">
        <f>U169*U136+U190*U137</f>
        <v>137.18701409779237</v>
      </c>
      <c r="V192" s="22">
        <f t="shared" si="54"/>
        <v>122.85295529549651</v>
      </c>
      <c r="W192" s="62"/>
      <c r="X192" s="17"/>
      <c r="Y192" s="17"/>
      <c r="Z192" s="17"/>
      <c r="AA192" s="17"/>
      <c r="AB192" s="17"/>
      <c r="AC192" s="17"/>
      <c r="AD192" s="17"/>
      <c r="AE192" s="17"/>
      <c r="AF192" s="17"/>
      <c r="AG192" s="17"/>
      <c r="AH192" s="17"/>
      <c r="AI192" s="17"/>
      <c r="AJ192" s="17"/>
      <c r="AK192" s="17"/>
      <c r="AL192" s="3"/>
      <c r="AM192" s="3"/>
      <c r="AN192" s="3"/>
      <c r="AO192" s="3"/>
    </row>
    <row r="193" spans="1:41" ht="12" customHeight="1" x14ac:dyDescent="0.35">
      <c r="A193" s="17"/>
      <c r="C193" s="71"/>
      <c r="D193" s="72"/>
      <c r="E193" s="74"/>
      <c r="F193" s="73"/>
      <c r="G193" s="73"/>
      <c r="H193" s="73"/>
      <c r="I193" s="73"/>
      <c r="J193" s="73"/>
      <c r="K193" s="73"/>
      <c r="L193" s="73"/>
      <c r="M193" s="73"/>
      <c r="N193" s="73"/>
      <c r="O193" s="73"/>
      <c r="P193" s="73"/>
      <c r="Q193" s="73"/>
      <c r="R193" s="73"/>
      <c r="S193" s="73"/>
      <c r="T193" s="73"/>
      <c r="U193" s="73"/>
      <c r="V193" s="73"/>
      <c r="W193" s="73"/>
      <c r="X193" s="17"/>
      <c r="Y193" s="17"/>
      <c r="Z193" s="17"/>
      <c r="AA193" s="17"/>
      <c r="AB193" s="17"/>
      <c r="AC193" s="17"/>
      <c r="AD193" s="17"/>
      <c r="AE193" s="17"/>
      <c r="AF193" s="17"/>
      <c r="AG193" s="17"/>
      <c r="AH193" s="17"/>
      <c r="AI193" s="17"/>
      <c r="AJ193" s="17"/>
      <c r="AK193" s="17"/>
      <c r="AL193" s="3"/>
      <c r="AM193" s="3"/>
      <c r="AN193" s="3"/>
      <c r="AO193" s="3"/>
    </row>
    <row r="194" spans="1:41" s="3" customFormat="1" ht="12" customHeight="1" x14ac:dyDescent="0.3">
      <c r="A194" s="17"/>
      <c r="C194" s="9" t="s">
        <v>348</v>
      </c>
      <c r="D194" s="10" t="s">
        <v>20</v>
      </c>
      <c r="E194" s="17"/>
      <c r="F194" s="22">
        <f>F192-F139</f>
        <v>0</v>
      </c>
      <c r="G194" s="22">
        <f t="shared" ref="G194:V194" si="55">G192-G139</f>
        <v>0</v>
      </c>
      <c r="H194" s="22">
        <f t="shared" si="55"/>
        <v>-123.80018138040069</v>
      </c>
      <c r="I194" s="22">
        <f t="shared" si="55"/>
        <v>-244.56945213194277</v>
      </c>
      <c r="J194" s="22">
        <f t="shared" si="55"/>
        <v>-358.99388537189247</v>
      </c>
      <c r="K194" s="22">
        <f t="shared" si="55"/>
        <v>-462.73969058213436</v>
      </c>
      <c r="L194" s="22">
        <f t="shared" si="55"/>
        <v>-554.92609523854662</v>
      </c>
      <c r="M194" s="22">
        <f t="shared" si="55"/>
        <v>-634.1776711194384</v>
      </c>
      <c r="N194" s="22">
        <f t="shared" si="55"/>
        <v>-568.94147100672853</v>
      </c>
      <c r="O194" s="22">
        <f t="shared" si="55"/>
        <v>-502.0088056030994</v>
      </c>
      <c r="P194" s="22">
        <f t="shared" si="55"/>
        <v>-437.006538213738</v>
      </c>
      <c r="Q194" s="22">
        <f t="shared" si="55"/>
        <v>-377.621145809653</v>
      </c>
      <c r="R194" s="22">
        <f t="shared" si="55"/>
        <v>-322.9187210873269</v>
      </c>
      <c r="S194" s="22">
        <f>S192-S139</f>
        <v>-277.73671830361201</v>
      </c>
      <c r="T194" s="22">
        <f t="shared" si="55"/>
        <v>-240.22858034823145</v>
      </c>
      <c r="U194" s="22">
        <f>U192-U139</f>
        <v>-209.56368862556786</v>
      </c>
      <c r="V194" s="22">
        <f t="shared" si="55"/>
        <v>-185.81441018624415</v>
      </c>
      <c r="W194" s="62"/>
      <c r="X194" s="22"/>
      <c r="Y194" s="22"/>
      <c r="Z194" s="22"/>
      <c r="AA194" s="22"/>
      <c r="AB194" s="22"/>
      <c r="AC194" s="22"/>
      <c r="AD194" s="22"/>
      <c r="AE194" s="17"/>
      <c r="AF194" s="17"/>
      <c r="AG194" s="17"/>
      <c r="AH194" s="17"/>
      <c r="AI194" s="17"/>
      <c r="AJ194" s="17"/>
      <c r="AK194" s="17"/>
    </row>
    <row r="195" spans="1:41" ht="12" customHeight="1" x14ac:dyDescent="0.35">
      <c r="A195" s="17"/>
      <c r="C195" s="71"/>
      <c r="D195" s="72"/>
      <c r="E195" s="74"/>
      <c r="F195" s="73"/>
      <c r="G195" s="73"/>
      <c r="H195" s="73"/>
      <c r="I195" s="73"/>
      <c r="J195" s="73"/>
      <c r="K195" s="73"/>
      <c r="L195" s="73"/>
      <c r="M195" s="73"/>
      <c r="N195" s="73"/>
      <c r="O195" s="73"/>
      <c r="P195" s="73"/>
      <c r="Q195" s="73"/>
      <c r="R195" s="73"/>
      <c r="S195" s="73"/>
      <c r="T195" s="73"/>
      <c r="U195" s="73"/>
      <c r="V195" s="73"/>
      <c r="W195" s="73"/>
      <c r="X195" s="17"/>
      <c r="AJ195" s="25"/>
      <c r="AK195" s="25"/>
    </row>
    <row r="196" spans="1:41" ht="12" customHeight="1" x14ac:dyDescent="0.35">
      <c r="A196" s="17"/>
      <c r="C196" s="11" t="s">
        <v>349</v>
      </c>
      <c r="D196" s="13" t="s">
        <v>20</v>
      </c>
      <c r="E196" s="25"/>
      <c r="F196" s="22">
        <f>F79+F194</f>
        <v>0</v>
      </c>
      <c r="G196" s="22">
        <f t="shared" ref="G196:V196" si="56">G79+G194</f>
        <v>0</v>
      </c>
      <c r="H196" s="22">
        <f t="shared" si="56"/>
        <v>1629.011385982177</v>
      </c>
      <c r="I196" s="22">
        <f t="shared" si="56"/>
        <v>1368.5569261562944</v>
      </c>
      <c r="J196" s="22">
        <f t="shared" si="56"/>
        <v>1092.258457823905</v>
      </c>
      <c r="K196" s="22">
        <f t="shared" si="56"/>
        <v>798.59795235465378</v>
      </c>
      <c r="L196" s="22">
        <f t="shared" si="56"/>
        <v>510.62109327588269</v>
      </c>
      <c r="M196" s="22">
        <f t="shared" si="56"/>
        <v>239.34872550728392</v>
      </c>
      <c r="N196" s="22">
        <f t="shared" si="56"/>
        <v>-359.20786290335661</v>
      </c>
      <c r="O196" s="22">
        <f t="shared" si="56"/>
        <v>-343.71492276497219</v>
      </c>
      <c r="P196" s="22">
        <f t="shared" si="56"/>
        <v>-318.56563149132114</v>
      </c>
      <c r="Q196" s="22">
        <f t="shared" si="56"/>
        <v>-284.73406043212174</v>
      </c>
      <c r="R196" s="22">
        <f t="shared" si="56"/>
        <v>-243.28425647379564</v>
      </c>
      <c r="S196" s="22">
        <f t="shared" si="56"/>
        <v>-207.8937686107119</v>
      </c>
      <c r="T196" s="22">
        <f t="shared" si="56"/>
        <v>-178.68735752973646</v>
      </c>
      <c r="U196" s="22">
        <f t="shared" si="56"/>
        <v>-156.72998211687997</v>
      </c>
      <c r="V196" s="22">
        <f t="shared" si="56"/>
        <v>-141.25097382721509</v>
      </c>
      <c r="W196" s="62"/>
      <c r="X196" s="22"/>
      <c r="Y196" s="22"/>
      <c r="Z196" s="22"/>
      <c r="AA196" s="22"/>
      <c r="AB196" s="22"/>
      <c r="AC196" s="22"/>
      <c r="AD196" s="22"/>
      <c r="AJ196" s="25"/>
      <c r="AK196" s="25"/>
    </row>
    <row r="197" spans="1:41" s="25" customFormat="1" ht="12" customHeight="1" x14ac:dyDescent="0.35">
      <c r="A197" s="17"/>
      <c r="C197" s="71"/>
      <c r="D197" s="72"/>
      <c r="E197" s="74"/>
      <c r="F197" s="73"/>
      <c r="G197" s="73"/>
      <c r="H197" s="73"/>
      <c r="I197" s="73"/>
      <c r="J197" s="73"/>
      <c r="K197" s="73"/>
      <c r="L197" s="73"/>
      <c r="M197" s="73"/>
      <c r="N197" s="73"/>
      <c r="O197" s="73"/>
      <c r="P197" s="73"/>
      <c r="Q197" s="73"/>
      <c r="R197" s="73"/>
      <c r="S197" s="73"/>
      <c r="T197" s="73"/>
      <c r="U197" s="73"/>
      <c r="V197" s="73"/>
      <c r="W197" s="73"/>
      <c r="Y197" s="16"/>
      <c r="Z197" s="16"/>
      <c r="AA197" s="16"/>
      <c r="AB197" s="16"/>
      <c r="AC197" s="16"/>
      <c r="AD197" s="16"/>
    </row>
    <row r="198" spans="1:41" ht="12" customHeight="1" x14ac:dyDescent="0.35">
      <c r="A198" s="17"/>
      <c r="C198" s="9" t="s">
        <v>273</v>
      </c>
      <c r="D198" s="10" t="s">
        <v>20</v>
      </c>
      <c r="E198" s="25"/>
      <c r="F198" s="22">
        <f>F196</f>
        <v>0</v>
      </c>
      <c r="G198" s="22">
        <f>IF(G$9&gt;$D$6,0,F198+G196)</f>
        <v>0</v>
      </c>
      <c r="H198" s="22">
        <f>IF(H$9&gt;$D$6,0,G198+H196)</f>
        <v>1629.011385982177</v>
      </c>
      <c r="I198" s="22">
        <f t="shared" ref="I198:V198" si="57">IF(I$9&gt;$D$6,0,H198+I196)</f>
        <v>2997.5683121384714</v>
      </c>
      <c r="J198" s="22">
        <f t="shared" si="57"/>
        <v>4089.8267699623766</v>
      </c>
      <c r="K198" s="22">
        <f t="shared" si="57"/>
        <v>4888.4247223170305</v>
      </c>
      <c r="L198" s="22">
        <f t="shared" si="57"/>
        <v>5399.0458155929136</v>
      </c>
      <c r="M198" s="22">
        <f t="shared" si="57"/>
        <v>5638.3945411001978</v>
      </c>
      <c r="N198" s="22">
        <f t="shared" si="57"/>
        <v>5279.1866781968411</v>
      </c>
      <c r="O198" s="22">
        <f t="shared" si="57"/>
        <v>4935.4717554318686</v>
      </c>
      <c r="P198" s="22">
        <f t="shared" si="57"/>
        <v>4616.9061239405473</v>
      </c>
      <c r="Q198" s="22">
        <f t="shared" si="57"/>
        <v>4332.1720635084257</v>
      </c>
      <c r="R198" s="22">
        <f t="shared" si="57"/>
        <v>4088.88780703463</v>
      </c>
      <c r="S198" s="22">
        <f t="shared" si="57"/>
        <v>3880.994038423918</v>
      </c>
      <c r="T198" s="22">
        <f t="shared" si="57"/>
        <v>3702.3066808941817</v>
      </c>
      <c r="U198" s="22">
        <f t="shared" si="57"/>
        <v>3545.5766987773018</v>
      </c>
      <c r="V198" s="22">
        <f t="shared" si="57"/>
        <v>3404.3257249500866</v>
      </c>
      <c r="W198" s="62"/>
      <c r="AF198" s="17"/>
      <c r="AJ198" s="25"/>
      <c r="AK198" s="25"/>
    </row>
    <row r="199" spans="1:41" ht="12" customHeight="1" x14ac:dyDescent="0.35">
      <c r="C199" s="71"/>
      <c r="D199" s="72"/>
      <c r="E199" s="74"/>
      <c r="F199" s="73"/>
      <c r="G199" s="73"/>
      <c r="H199" s="73"/>
      <c r="I199" s="73"/>
      <c r="J199" s="73"/>
      <c r="K199" s="73"/>
      <c r="L199" s="73"/>
      <c r="M199" s="73"/>
      <c r="N199" s="73"/>
      <c r="O199" s="73"/>
      <c r="P199" s="73"/>
      <c r="Q199" s="73"/>
      <c r="R199" s="73"/>
      <c r="S199" s="73"/>
      <c r="T199" s="73"/>
      <c r="U199" s="73"/>
      <c r="V199" s="73"/>
      <c r="W199" s="73"/>
      <c r="X199" s="17"/>
      <c r="Y199" s="17"/>
      <c r="Z199" s="17"/>
      <c r="AA199" s="17"/>
      <c r="AB199" s="17"/>
      <c r="AC199" s="17"/>
      <c r="AD199" s="17"/>
      <c r="AE199" s="17"/>
      <c r="AF199" s="17"/>
      <c r="AG199" s="17"/>
      <c r="AH199" s="17"/>
      <c r="AI199" s="17"/>
      <c r="AJ199" s="17"/>
      <c r="AK199" s="17"/>
      <c r="AL199" s="3"/>
      <c r="AM199" s="3"/>
      <c r="AN199" s="3"/>
      <c r="AO199" s="3"/>
    </row>
    <row r="200" spans="1:41" ht="12" customHeight="1" x14ac:dyDescent="0.35">
      <c r="C200" s="71"/>
      <c r="D200" s="72"/>
      <c r="E200" s="74"/>
      <c r="F200" s="73"/>
      <c r="G200" s="73"/>
      <c r="H200" s="73"/>
      <c r="I200" s="73"/>
      <c r="J200" s="73"/>
      <c r="K200" s="73"/>
      <c r="L200" s="73"/>
      <c r="M200" s="73"/>
      <c r="N200" s="73"/>
      <c r="O200" s="73"/>
      <c r="P200" s="73"/>
      <c r="Q200" s="73"/>
      <c r="R200" s="73"/>
      <c r="S200" s="73"/>
      <c r="T200" s="73"/>
      <c r="U200" s="73"/>
      <c r="V200" s="73"/>
      <c r="W200" s="73"/>
      <c r="X200" s="17"/>
      <c r="Y200" s="17"/>
      <c r="Z200" s="17"/>
      <c r="AA200" s="17"/>
      <c r="AB200" s="17"/>
      <c r="AC200" s="17"/>
      <c r="AD200" s="17"/>
      <c r="AE200" s="17"/>
      <c r="AF200" s="17"/>
      <c r="AG200" s="17"/>
      <c r="AH200" s="17"/>
      <c r="AI200" s="17"/>
      <c r="AJ200" s="17"/>
      <c r="AK200" s="17"/>
      <c r="AL200" s="3"/>
      <c r="AM200" s="3"/>
      <c r="AN200" s="3"/>
      <c r="AO200" s="3"/>
    </row>
    <row r="201" spans="1:41" x14ac:dyDescent="0.35">
      <c r="C201" s="11" t="s">
        <v>353</v>
      </c>
      <c r="V201" s="25"/>
      <c r="W201" s="25"/>
    </row>
    <row r="202" spans="1:41" x14ac:dyDescent="0.35">
      <c r="C202" s="3" t="s">
        <v>362</v>
      </c>
      <c r="D202" s="76">
        <v>1.5</v>
      </c>
      <c r="F202" s="34"/>
      <c r="G202" s="6"/>
      <c r="H202" s="6"/>
      <c r="I202" s="6"/>
      <c r="J202" s="6"/>
      <c r="K202" s="6"/>
      <c r="L202" s="6"/>
      <c r="M202" s="6"/>
      <c r="N202" s="6"/>
      <c r="O202" s="34"/>
      <c r="P202" s="34"/>
      <c r="Q202" s="34"/>
      <c r="R202" s="34"/>
      <c r="S202" s="34"/>
      <c r="T202" s="34"/>
      <c r="U202" s="34"/>
      <c r="V202" s="25"/>
      <c r="W202" s="25"/>
    </row>
    <row r="203" spans="1:41" x14ac:dyDescent="0.35">
      <c r="C203" s="3" t="s">
        <v>363</v>
      </c>
      <c r="D203" s="76">
        <v>2.5</v>
      </c>
      <c r="F203" s="34"/>
      <c r="G203" s="6"/>
      <c r="H203" s="6"/>
      <c r="I203" s="6"/>
      <c r="J203" s="6"/>
      <c r="K203" s="6"/>
      <c r="L203" s="6"/>
      <c r="M203" s="6"/>
      <c r="N203" s="6"/>
      <c r="O203" s="34"/>
      <c r="P203" s="34"/>
      <c r="Q203" s="34"/>
      <c r="R203" s="34"/>
      <c r="S203" s="34"/>
      <c r="T203" s="34"/>
      <c r="U203" s="34"/>
      <c r="V203" s="25"/>
      <c r="W203" s="25"/>
    </row>
    <row r="204" spans="1:41" x14ac:dyDescent="0.35">
      <c r="C204" s="3" t="s">
        <v>365</v>
      </c>
      <c r="D204" s="108">
        <v>4</v>
      </c>
      <c r="F204" s="34"/>
      <c r="G204" s="6"/>
      <c r="H204" s="6"/>
      <c r="I204" s="6"/>
      <c r="J204" s="6"/>
      <c r="K204" s="6"/>
      <c r="L204" s="6"/>
      <c r="M204" s="6"/>
      <c r="N204" s="6"/>
      <c r="O204" s="34"/>
      <c r="P204" s="34"/>
      <c r="Q204" s="34"/>
      <c r="R204" s="34"/>
      <c r="S204" s="34"/>
      <c r="T204" s="34"/>
      <c r="U204" s="34"/>
      <c r="V204" s="25"/>
      <c r="W204" s="25"/>
    </row>
    <row r="205" spans="1:41" x14ac:dyDescent="0.35">
      <c r="C205" s="3" t="s">
        <v>366</v>
      </c>
      <c r="D205" s="108">
        <v>14</v>
      </c>
      <c r="F205" s="34"/>
      <c r="G205" s="34"/>
      <c r="H205" s="34"/>
      <c r="I205" s="34"/>
      <c r="J205" s="34"/>
      <c r="K205" s="34"/>
      <c r="L205" s="34"/>
      <c r="M205" s="34"/>
      <c r="N205" s="34"/>
      <c r="O205" s="34"/>
      <c r="P205" s="34"/>
      <c r="Q205" s="34"/>
      <c r="R205" s="34"/>
      <c r="S205" s="34"/>
      <c r="T205" s="34"/>
      <c r="U205" s="34"/>
      <c r="V205" s="25"/>
      <c r="W205" s="25"/>
    </row>
    <row r="206" spans="1:41" x14ac:dyDescent="0.35">
      <c r="C206" s="3"/>
      <c r="D206" s="77"/>
      <c r="F206" s="34"/>
      <c r="G206" s="34"/>
      <c r="H206" s="34"/>
      <c r="I206" s="34"/>
      <c r="J206" s="34"/>
      <c r="K206" s="34"/>
      <c r="L206" s="34"/>
      <c r="M206" s="34"/>
      <c r="N206" s="34"/>
      <c r="O206" s="34"/>
      <c r="P206" s="34"/>
      <c r="Q206" s="34"/>
      <c r="R206" s="34"/>
      <c r="S206" s="34"/>
      <c r="T206" s="34"/>
      <c r="U206" s="34"/>
      <c r="V206" s="34"/>
      <c r="W206" s="43" t="s">
        <v>392</v>
      </c>
    </row>
    <row r="207" spans="1:41" x14ac:dyDescent="0.35">
      <c r="C207" s="77" t="s">
        <v>364</v>
      </c>
      <c r="D207" s="58"/>
      <c r="E207" s="58"/>
      <c r="F207" s="78"/>
      <c r="G207" s="78"/>
      <c r="H207" s="78">
        <f t="shared" ref="H207:V207" si="58">(H14*$D$23)*$D$202</f>
        <v>25.507717632274595</v>
      </c>
      <c r="I207" s="78">
        <f t="shared" si="58"/>
        <v>23.866259767491783</v>
      </c>
      <c r="J207" s="78">
        <f t="shared" si="58"/>
        <v>21.715723818920168</v>
      </c>
      <c r="K207" s="78">
        <f t="shared" si="58"/>
        <v>19.078337214405224</v>
      </c>
      <c r="L207" s="78">
        <f t="shared" si="58"/>
        <v>16.279936691921115</v>
      </c>
      <c r="M207" s="78">
        <f t="shared" si="58"/>
        <v>13.376320843415199</v>
      </c>
      <c r="N207" s="78">
        <f t="shared" si="58"/>
        <v>10.886297774064154</v>
      </c>
      <c r="O207" s="78">
        <f t="shared" si="58"/>
        <v>8.5418959476070988</v>
      </c>
      <c r="P207" s="78">
        <f t="shared" si="58"/>
        <v>6.4589741534843093</v>
      </c>
      <c r="Q207" s="78">
        <f t="shared" si="58"/>
        <v>4.7343882506061528</v>
      </c>
      <c r="R207" s="78">
        <f t="shared" si="58"/>
        <v>3.7152865227564851</v>
      </c>
      <c r="S207" s="78">
        <f t="shared" si="58"/>
        <v>2.89000297329732</v>
      </c>
      <c r="T207" s="78">
        <f t="shared" si="58"/>
        <v>2.2425273803746153</v>
      </c>
      <c r="U207" s="78">
        <f t="shared" si="58"/>
        <v>1.7140063835790678</v>
      </c>
      <c r="V207" s="78">
        <f t="shared" si="58"/>
        <v>1.2790738202996632</v>
      </c>
      <c r="W207" s="79">
        <f>SUM(H207:V207)</f>
        <v>162.28674917449692</v>
      </c>
    </row>
    <row r="208" spans="1:41" x14ac:dyDescent="0.35">
      <c r="C208" s="77" t="s">
        <v>367</v>
      </c>
      <c r="D208" s="58"/>
      <c r="E208" s="58"/>
      <c r="F208" s="78"/>
      <c r="G208" s="78"/>
      <c r="H208" s="78">
        <f t="shared" ref="H208:V208" si="59">(H14*$D$24)*$D$203</f>
        <v>48.106660446833665</v>
      </c>
      <c r="I208" s="78">
        <f t="shared" si="59"/>
        <v>45.01092850886608</v>
      </c>
      <c r="J208" s="78">
        <f t="shared" si="59"/>
        <v>40.955093167261722</v>
      </c>
      <c r="K208" s="78">
        <f t="shared" si="59"/>
        <v>35.981074571027392</v>
      </c>
      <c r="L208" s="78">
        <f t="shared" si="59"/>
        <v>30.703389375114384</v>
      </c>
      <c r="M208" s="78">
        <f t="shared" si="59"/>
        <v>25.227271766090066</v>
      </c>
      <c r="N208" s="78">
        <f t="shared" si="59"/>
        <v>20.531175626524501</v>
      </c>
      <c r="O208" s="78">
        <f t="shared" si="59"/>
        <v>16.109716041539702</v>
      </c>
      <c r="P208" s="78">
        <f t="shared" si="59"/>
        <v>12.181398622799355</v>
      </c>
      <c r="Q208" s="78">
        <f t="shared" si="59"/>
        <v>8.9288901217572185</v>
      </c>
      <c r="R208" s="78">
        <f t="shared" si="59"/>
        <v>7.006900020988108</v>
      </c>
      <c r="S208" s="78">
        <f t="shared" si="59"/>
        <v>5.4504442040256471</v>
      </c>
      <c r="T208" s="78">
        <f t="shared" si="59"/>
        <v>4.2293279542152824</v>
      </c>
      <c r="U208" s="78">
        <f t="shared" si="59"/>
        <v>3.2325558988552587</v>
      </c>
      <c r="V208" s="78">
        <f t="shared" si="59"/>
        <v>2.4122883453019965</v>
      </c>
      <c r="W208" s="79">
        <f>SUM(H208:V208)</f>
        <v>306.06711467120033</v>
      </c>
    </row>
    <row r="209" spans="3:23" x14ac:dyDescent="0.35">
      <c r="C209" s="77" t="s">
        <v>368</v>
      </c>
      <c r="D209" s="58"/>
      <c r="E209" s="58"/>
      <c r="F209" s="78"/>
      <c r="G209" s="78"/>
      <c r="H209" s="78">
        <f t="shared" ref="H209:V209" si="60">(H14*$D$25)*$D$204</f>
        <v>23.270198541724191</v>
      </c>
      <c r="I209" s="78">
        <f t="shared" si="60"/>
        <v>21.772728208939871</v>
      </c>
      <c r="J209" s="78">
        <f t="shared" si="60"/>
        <v>19.810835764628926</v>
      </c>
      <c r="K209" s="78">
        <f t="shared" si="60"/>
        <v>17.404798862264414</v>
      </c>
      <c r="L209" s="78">
        <f t="shared" si="60"/>
        <v>14.851872069822774</v>
      </c>
      <c r="M209" s="78">
        <f t="shared" si="60"/>
        <v>12.202959365922638</v>
      </c>
      <c r="N209" s="78">
        <f t="shared" si="60"/>
        <v>9.9313593728304568</v>
      </c>
      <c r="O209" s="78">
        <f t="shared" si="60"/>
        <v>7.7926068293959503</v>
      </c>
      <c r="P209" s="78">
        <f t="shared" si="60"/>
        <v>5.8923974733541078</v>
      </c>
      <c r="Q209" s="78">
        <f t="shared" si="60"/>
        <v>4.3190910356407013</v>
      </c>
      <c r="R209" s="78">
        <f t="shared" si="60"/>
        <v>3.3893841961988991</v>
      </c>
      <c r="S209" s="78">
        <f t="shared" si="60"/>
        <v>2.636493940551941</v>
      </c>
      <c r="T209" s="78">
        <f t="shared" si="60"/>
        <v>2.0458144522715789</v>
      </c>
      <c r="U209" s="78">
        <f t="shared" si="60"/>
        <v>1.5636549464230092</v>
      </c>
      <c r="V209" s="78">
        <f t="shared" si="60"/>
        <v>1.1668743623786402</v>
      </c>
      <c r="W209" s="79">
        <f t="shared" ref="W209:W219" si="61">SUM(H209:V209)</f>
        <v>148.05106942234809</v>
      </c>
    </row>
    <row r="210" spans="3:23" x14ac:dyDescent="0.35">
      <c r="C210" s="85" t="s">
        <v>369</v>
      </c>
      <c r="D210" s="86"/>
      <c r="E210" s="86"/>
      <c r="F210" s="87"/>
      <c r="G210" s="87"/>
      <c r="H210" s="87">
        <f t="shared" ref="H210:V210" si="62">(H14*$D$26)*$D$205</f>
        <v>37.590320721246769</v>
      </c>
      <c r="I210" s="87">
        <f t="shared" si="62"/>
        <v>35.171330183672097</v>
      </c>
      <c r="J210" s="87">
        <f t="shared" si="62"/>
        <v>32.00211931209288</v>
      </c>
      <c r="K210" s="87">
        <f t="shared" si="62"/>
        <v>28.115444315965586</v>
      </c>
      <c r="L210" s="87">
        <f t="shared" si="62"/>
        <v>23.991485651252169</v>
      </c>
      <c r="M210" s="87">
        <f t="shared" si="62"/>
        <v>19.712472821875028</v>
      </c>
      <c r="N210" s="87">
        <f t="shared" si="62"/>
        <v>16.042965140726121</v>
      </c>
      <c r="O210" s="87">
        <f t="shared" si="62"/>
        <v>12.588057185947303</v>
      </c>
      <c r="P210" s="87">
        <f t="shared" si="62"/>
        <v>9.5184882261874026</v>
      </c>
      <c r="Q210" s="87">
        <f t="shared" si="62"/>
        <v>6.9769932114195932</v>
      </c>
      <c r="R210" s="87">
        <f t="shared" si="62"/>
        <v>5.4751590861674524</v>
      </c>
      <c r="S210" s="87">
        <f t="shared" si="62"/>
        <v>4.2589517501223657</v>
      </c>
      <c r="T210" s="87">
        <f t="shared" si="62"/>
        <v>3.3047771921310116</v>
      </c>
      <c r="U210" s="87">
        <f t="shared" si="62"/>
        <v>2.5259041442217836</v>
      </c>
      <c r="V210" s="87">
        <f t="shared" si="62"/>
        <v>1.8849508930731875</v>
      </c>
      <c r="W210" s="88">
        <f t="shared" si="61"/>
        <v>239.15941983610074</v>
      </c>
    </row>
    <row r="211" spans="3:23" x14ac:dyDescent="0.35">
      <c r="C211" s="80" t="s">
        <v>375</v>
      </c>
      <c r="D211" s="58"/>
      <c r="E211" s="58"/>
      <c r="F211" s="83"/>
      <c r="G211" s="83"/>
      <c r="H211" s="83">
        <f t="shared" ref="H211:V211" si="63">SUM(H207:H210)</f>
        <v>134.47489734207923</v>
      </c>
      <c r="I211" s="83">
        <f t="shared" si="63"/>
        <v>125.82124666896982</v>
      </c>
      <c r="J211" s="83">
        <f t="shared" si="63"/>
        <v>114.48377206290368</v>
      </c>
      <c r="K211" s="83">
        <f t="shared" si="63"/>
        <v>100.57965496366262</v>
      </c>
      <c r="L211" s="83">
        <f t="shared" si="63"/>
        <v>85.826683788110444</v>
      </c>
      <c r="M211" s="83">
        <f t="shared" si="63"/>
        <v>70.519024797302933</v>
      </c>
      <c r="N211" s="83">
        <f t="shared" si="63"/>
        <v>57.391797914145229</v>
      </c>
      <c r="O211" s="83">
        <f t="shared" si="63"/>
        <v>45.032276004490058</v>
      </c>
      <c r="P211" s="83">
        <f t="shared" si="63"/>
        <v>34.051258475825172</v>
      </c>
      <c r="Q211" s="83">
        <f t="shared" si="63"/>
        <v>24.959362619423668</v>
      </c>
      <c r="R211" s="83">
        <f t="shared" si="63"/>
        <v>19.586729826110943</v>
      </c>
      <c r="S211" s="83">
        <f t="shared" si="63"/>
        <v>15.235892867997274</v>
      </c>
      <c r="T211" s="83">
        <f t="shared" si="63"/>
        <v>11.822446978992488</v>
      </c>
      <c r="U211" s="83">
        <f t="shared" si="63"/>
        <v>9.0361213730791192</v>
      </c>
      <c r="V211" s="83">
        <f t="shared" si="63"/>
        <v>6.7431874210534879</v>
      </c>
      <c r="W211" s="89">
        <f t="shared" si="61"/>
        <v>855.56435310414611</v>
      </c>
    </row>
    <row r="212" spans="3:23" x14ac:dyDescent="0.35">
      <c r="C212" s="80"/>
      <c r="D212" s="58"/>
      <c r="E212" s="58"/>
      <c r="F212" s="83"/>
      <c r="G212" s="83"/>
      <c r="H212" s="83"/>
      <c r="I212" s="83"/>
      <c r="J212" s="83"/>
      <c r="K212" s="83"/>
      <c r="L212" s="83"/>
      <c r="M212" s="83"/>
      <c r="N212" s="83"/>
      <c r="O212" s="83"/>
      <c r="P212" s="83"/>
      <c r="Q212" s="83"/>
      <c r="R212" s="83"/>
      <c r="S212" s="83"/>
      <c r="T212" s="83"/>
      <c r="U212" s="83"/>
      <c r="V212" s="83"/>
      <c r="W212" s="84"/>
    </row>
    <row r="213" spans="3:23" x14ac:dyDescent="0.35">
      <c r="C213" s="77" t="s">
        <v>371</v>
      </c>
      <c r="D213" s="58"/>
      <c r="E213" s="58"/>
      <c r="F213" s="90"/>
      <c r="G213" s="90"/>
      <c r="H213" s="78">
        <f>(0*$D$23)*$D$202</f>
        <v>0</v>
      </c>
      <c r="I213" s="78">
        <f>(0*$D$23)*$D$202</f>
        <v>0</v>
      </c>
      <c r="J213" s="78">
        <f>0*$D$202</f>
        <v>0</v>
      </c>
      <c r="K213" s="78">
        <f t="shared" ref="K213:V213" si="64">K27*$D$202</f>
        <v>0</v>
      </c>
      <c r="L213" s="78">
        <f t="shared" si="64"/>
        <v>0</v>
      </c>
      <c r="M213" s="78">
        <f t="shared" si="64"/>
        <v>0</v>
      </c>
      <c r="N213" s="78">
        <f t="shared" si="64"/>
        <v>0</v>
      </c>
      <c r="O213" s="78">
        <f t="shared" si="64"/>
        <v>0</v>
      </c>
      <c r="P213" s="78">
        <f t="shared" si="64"/>
        <v>0</v>
      </c>
      <c r="Q213" s="78">
        <f t="shared" si="64"/>
        <v>0</v>
      </c>
      <c r="R213" s="78">
        <f t="shared" si="64"/>
        <v>0</v>
      </c>
      <c r="S213" s="78">
        <f t="shared" si="64"/>
        <v>0</v>
      </c>
      <c r="T213" s="78">
        <f t="shared" si="64"/>
        <v>0</v>
      </c>
      <c r="U213" s="78">
        <f t="shared" si="64"/>
        <v>0</v>
      </c>
      <c r="V213" s="78">
        <f t="shared" si="64"/>
        <v>0</v>
      </c>
      <c r="W213" s="79">
        <f>SUM(H213:V213)</f>
        <v>0</v>
      </c>
    </row>
    <row r="214" spans="3:23" x14ac:dyDescent="0.35">
      <c r="C214" s="77" t="s">
        <v>372</v>
      </c>
      <c r="D214" s="58"/>
      <c r="E214" s="58"/>
      <c r="F214" s="90"/>
      <c r="G214" s="90"/>
      <c r="H214" s="78">
        <f t="shared" ref="H214:V214" si="65">(0*$D$24)*$D$203</f>
        <v>0</v>
      </c>
      <c r="I214" s="78">
        <f t="shared" si="65"/>
        <v>0</v>
      </c>
      <c r="J214" s="78">
        <f t="shared" si="65"/>
        <v>0</v>
      </c>
      <c r="K214" s="78">
        <f t="shared" si="65"/>
        <v>0</v>
      </c>
      <c r="L214" s="78">
        <f t="shared" si="65"/>
        <v>0</v>
      </c>
      <c r="M214" s="78">
        <f t="shared" si="65"/>
        <v>0</v>
      </c>
      <c r="N214" s="78">
        <f t="shared" si="65"/>
        <v>0</v>
      </c>
      <c r="O214" s="78">
        <f t="shared" si="65"/>
        <v>0</v>
      </c>
      <c r="P214" s="78">
        <f t="shared" si="65"/>
        <v>0</v>
      </c>
      <c r="Q214" s="78">
        <f t="shared" si="65"/>
        <v>0</v>
      </c>
      <c r="R214" s="78">
        <f t="shared" si="65"/>
        <v>0</v>
      </c>
      <c r="S214" s="78">
        <f t="shared" si="65"/>
        <v>0</v>
      </c>
      <c r="T214" s="78">
        <f t="shared" si="65"/>
        <v>0</v>
      </c>
      <c r="U214" s="78">
        <f t="shared" si="65"/>
        <v>0</v>
      </c>
      <c r="V214" s="78">
        <f t="shared" si="65"/>
        <v>0</v>
      </c>
      <c r="W214" s="79">
        <f t="shared" si="61"/>
        <v>0</v>
      </c>
    </row>
    <row r="215" spans="3:23" x14ac:dyDescent="0.35">
      <c r="C215" s="77" t="s">
        <v>373</v>
      </c>
      <c r="D215" s="58"/>
      <c r="E215" s="58"/>
      <c r="F215" s="90"/>
      <c r="G215" s="90"/>
      <c r="H215" s="78">
        <f t="shared" ref="H215:V215" si="66">(0*$D$25)*$D$204</f>
        <v>0</v>
      </c>
      <c r="I215" s="78">
        <f t="shared" si="66"/>
        <v>0</v>
      </c>
      <c r="J215" s="78">
        <f t="shared" si="66"/>
        <v>0</v>
      </c>
      <c r="K215" s="78">
        <f t="shared" si="66"/>
        <v>0</v>
      </c>
      <c r="L215" s="78">
        <f t="shared" si="66"/>
        <v>0</v>
      </c>
      <c r="M215" s="78">
        <f t="shared" si="66"/>
        <v>0</v>
      </c>
      <c r="N215" s="78">
        <f t="shared" si="66"/>
        <v>0</v>
      </c>
      <c r="O215" s="78">
        <f t="shared" si="66"/>
        <v>0</v>
      </c>
      <c r="P215" s="78">
        <f t="shared" si="66"/>
        <v>0</v>
      </c>
      <c r="Q215" s="78">
        <f t="shared" si="66"/>
        <v>0</v>
      </c>
      <c r="R215" s="78">
        <f t="shared" si="66"/>
        <v>0</v>
      </c>
      <c r="S215" s="78">
        <f t="shared" si="66"/>
        <v>0</v>
      </c>
      <c r="T215" s="78">
        <f t="shared" si="66"/>
        <v>0</v>
      </c>
      <c r="U215" s="78">
        <f t="shared" si="66"/>
        <v>0</v>
      </c>
      <c r="V215" s="78">
        <f t="shared" si="66"/>
        <v>0</v>
      </c>
      <c r="W215" s="79">
        <f t="shared" si="61"/>
        <v>0</v>
      </c>
    </row>
    <row r="216" spans="3:23" x14ac:dyDescent="0.35">
      <c r="C216" s="85" t="s">
        <v>374</v>
      </c>
      <c r="D216" s="86"/>
      <c r="E216" s="86"/>
      <c r="F216" s="91"/>
      <c r="G216" s="91"/>
      <c r="H216" s="87">
        <f t="shared" ref="H216:V216" si="67">(0*$D$26)*$D$205</f>
        <v>0</v>
      </c>
      <c r="I216" s="87">
        <f t="shared" si="67"/>
        <v>0</v>
      </c>
      <c r="J216" s="87">
        <f t="shared" si="67"/>
        <v>0</v>
      </c>
      <c r="K216" s="87">
        <f t="shared" si="67"/>
        <v>0</v>
      </c>
      <c r="L216" s="87">
        <f t="shared" si="67"/>
        <v>0</v>
      </c>
      <c r="M216" s="87">
        <f t="shared" si="67"/>
        <v>0</v>
      </c>
      <c r="N216" s="87">
        <f t="shared" si="67"/>
        <v>0</v>
      </c>
      <c r="O216" s="87">
        <f t="shared" si="67"/>
        <v>0</v>
      </c>
      <c r="P216" s="87">
        <f t="shared" si="67"/>
        <v>0</v>
      </c>
      <c r="Q216" s="87">
        <f t="shared" si="67"/>
        <v>0</v>
      </c>
      <c r="R216" s="87">
        <f t="shared" si="67"/>
        <v>0</v>
      </c>
      <c r="S216" s="87">
        <f t="shared" si="67"/>
        <v>0</v>
      </c>
      <c r="T216" s="87">
        <f t="shared" si="67"/>
        <v>0</v>
      </c>
      <c r="U216" s="87">
        <f t="shared" si="67"/>
        <v>0</v>
      </c>
      <c r="V216" s="87">
        <f t="shared" si="67"/>
        <v>0</v>
      </c>
      <c r="W216" s="88">
        <f t="shared" si="61"/>
        <v>0</v>
      </c>
    </row>
    <row r="217" spans="3:23" x14ac:dyDescent="0.35">
      <c r="C217" s="92" t="s">
        <v>376</v>
      </c>
      <c r="D217" s="61"/>
      <c r="E217" s="61"/>
      <c r="F217" s="93"/>
      <c r="G217" s="93"/>
      <c r="H217" s="83">
        <f t="shared" ref="H217:V217" si="68">SUM(H213:H216)</f>
        <v>0</v>
      </c>
      <c r="I217" s="83">
        <f t="shared" si="68"/>
        <v>0</v>
      </c>
      <c r="J217" s="83">
        <f t="shared" si="68"/>
        <v>0</v>
      </c>
      <c r="K217" s="83">
        <f t="shared" si="68"/>
        <v>0</v>
      </c>
      <c r="L217" s="83">
        <f t="shared" si="68"/>
        <v>0</v>
      </c>
      <c r="M217" s="83">
        <f t="shared" si="68"/>
        <v>0</v>
      </c>
      <c r="N217" s="83">
        <f t="shared" si="68"/>
        <v>0</v>
      </c>
      <c r="O217" s="83">
        <f t="shared" si="68"/>
        <v>0</v>
      </c>
      <c r="P217" s="83">
        <f t="shared" si="68"/>
        <v>0</v>
      </c>
      <c r="Q217" s="83">
        <f t="shared" si="68"/>
        <v>0</v>
      </c>
      <c r="R217" s="83">
        <f t="shared" si="68"/>
        <v>0</v>
      </c>
      <c r="S217" s="83">
        <f t="shared" si="68"/>
        <v>0</v>
      </c>
      <c r="T217" s="83">
        <f t="shared" si="68"/>
        <v>0</v>
      </c>
      <c r="U217" s="83">
        <f t="shared" si="68"/>
        <v>0</v>
      </c>
      <c r="V217" s="83">
        <f t="shared" si="68"/>
        <v>0</v>
      </c>
      <c r="W217" s="96">
        <f t="shared" si="61"/>
        <v>0</v>
      </c>
    </row>
    <row r="218" spans="3:23" x14ac:dyDescent="0.35">
      <c r="C218" s="95"/>
      <c r="D218" s="86"/>
      <c r="E218" s="86"/>
      <c r="F218" s="91"/>
      <c r="G218" s="91"/>
      <c r="H218" s="81"/>
      <c r="I218" s="81"/>
      <c r="J218" s="81"/>
      <c r="K218" s="81"/>
      <c r="L218" s="81"/>
      <c r="M218" s="81"/>
      <c r="N218" s="81"/>
      <c r="O218" s="81"/>
      <c r="P218" s="81"/>
      <c r="Q218" s="81"/>
      <c r="R218" s="81"/>
      <c r="S218" s="81"/>
      <c r="T218" s="81"/>
      <c r="U218" s="81"/>
      <c r="V218" s="81"/>
      <c r="W218" s="82"/>
    </row>
    <row r="219" spans="3:23" x14ac:dyDescent="0.35">
      <c r="C219" s="80" t="s">
        <v>370</v>
      </c>
      <c r="D219" s="58"/>
      <c r="E219" s="58"/>
      <c r="F219" s="78"/>
      <c r="G219" s="78"/>
      <c r="H219" s="94">
        <f>H211-H217</f>
        <v>134.47489734207923</v>
      </c>
      <c r="I219" s="94">
        <f t="shared" ref="I219:V219" si="69">I211-I217</f>
        <v>125.82124666896982</v>
      </c>
      <c r="J219" s="94">
        <f t="shared" si="69"/>
        <v>114.48377206290368</v>
      </c>
      <c r="K219" s="94">
        <f t="shared" si="69"/>
        <v>100.57965496366262</v>
      </c>
      <c r="L219" s="94">
        <f t="shared" si="69"/>
        <v>85.826683788110444</v>
      </c>
      <c r="M219" s="94">
        <f t="shared" si="69"/>
        <v>70.519024797302933</v>
      </c>
      <c r="N219" s="94">
        <f t="shared" si="69"/>
        <v>57.391797914145229</v>
      </c>
      <c r="O219" s="94">
        <f t="shared" si="69"/>
        <v>45.032276004490058</v>
      </c>
      <c r="P219" s="94">
        <f t="shared" si="69"/>
        <v>34.051258475825172</v>
      </c>
      <c r="Q219" s="94">
        <f t="shared" si="69"/>
        <v>24.959362619423668</v>
      </c>
      <c r="R219" s="94">
        <f t="shared" si="69"/>
        <v>19.586729826110943</v>
      </c>
      <c r="S219" s="94">
        <f t="shared" si="69"/>
        <v>15.235892867997274</v>
      </c>
      <c r="T219" s="94">
        <f t="shared" si="69"/>
        <v>11.822446978992488</v>
      </c>
      <c r="U219" s="94">
        <f t="shared" si="69"/>
        <v>9.0361213730791192</v>
      </c>
      <c r="V219" s="94">
        <f t="shared" si="69"/>
        <v>6.7431874210534879</v>
      </c>
      <c r="W219" s="96">
        <f t="shared" si="61"/>
        <v>855.56435310414611</v>
      </c>
    </row>
    <row r="220" spans="3:23" x14ac:dyDescent="0.35">
      <c r="C220" s="3"/>
    </row>
    <row r="221" spans="3:23" x14ac:dyDescent="0.35">
      <c r="C221" s="3"/>
    </row>
    <row r="222" spans="3:23" x14ac:dyDescent="0.35">
      <c r="C222" s="11" t="s">
        <v>377</v>
      </c>
      <c r="D222" s="1"/>
    </row>
    <row r="223" spans="3:23" x14ac:dyDescent="0.35">
      <c r="C223" s="77" t="s">
        <v>379</v>
      </c>
      <c r="D223" s="37">
        <v>0.375</v>
      </c>
      <c r="E223" s="58"/>
      <c r="F223" s="58"/>
      <c r="G223" s="58"/>
      <c r="H223" s="58"/>
      <c r="I223" s="58"/>
      <c r="J223" s="58"/>
      <c r="K223" s="58"/>
      <c r="L223" s="58"/>
      <c r="M223" s="58"/>
      <c r="N223" s="58"/>
      <c r="O223" s="58"/>
      <c r="P223" s="58"/>
      <c r="Q223" s="58"/>
      <c r="R223" s="58"/>
      <c r="S223" s="58"/>
      <c r="T223" s="58"/>
      <c r="U223" s="58"/>
      <c r="V223" s="58"/>
      <c r="W223" s="43" t="s">
        <v>392</v>
      </c>
    </row>
    <row r="224" spans="3:23" x14ac:dyDescent="0.35">
      <c r="C224" s="77" t="s">
        <v>378</v>
      </c>
      <c r="D224" s="37">
        <v>1.5</v>
      </c>
      <c r="E224" s="58"/>
      <c r="F224" s="58"/>
      <c r="G224" s="58"/>
      <c r="H224" s="58"/>
      <c r="I224" s="58"/>
      <c r="J224" s="58"/>
      <c r="K224" s="58"/>
      <c r="L224" s="58"/>
      <c r="M224" s="58"/>
      <c r="N224" s="58"/>
      <c r="O224" s="58"/>
      <c r="P224" s="58"/>
      <c r="Q224" s="58"/>
      <c r="R224" s="58"/>
      <c r="S224" s="58"/>
      <c r="T224" s="58"/>
      <c r="U224" s="58"/>
      <c r="V224" s="58"/>
      <c r="W224" s="58"/>
    </row>
    <row r="225" spans="3:37" x14ac:dyDescent="0.35">
      <c r="C225" s="77" t="s">
        <v>380</v>
      </c>
      <c r="D225" s="109"/>
      <c r="E225" s="58"/>
      <c r="F225" s="97"/>
      <c r="G225" s="97"/>
      <c r="H225" s="97">
        <f t="shared" ref="H225:V225" si="70">H35+H36+H37+H38</f>
        <v>4.4750381811008069</v>
      </c>
      <c r="I225" s="97">
        <f t="shared" si="70"/>
        <v>4.187063117103822</v>
      </c>
      <c r="J225" s="97">
        <f t="shared" si="70"/>
        <v>3.8097761085824859</v>
      </c>
      <c r="K225" s="97">
        <f t="shared" si="70"/>
        <v>3.3470767042816183</v>
      </c>
      <c r="L225" s="97">
        <f t="shared" si="70"/>
        <v>2.8561292441966875</v>
      </c>
      <c r="M225" s="97">
        <f t="shared" si="70"/>
        <v>2.3467229549851227</v>
      </c>
      <c r="N225" s="97">
        <f t="shared" si="70"/>
        <v>0.76223905478629206</v>
      </c>
      <c r="O225" s="97">
        <f t="shared" si="70"/>
        <v>0.5841492326271317</v>
      </c>
      <c r="P225" s="97">
        <f t="shared" si="70"/>
        <v>0.43932754294349136</v>
      </c>
      <c r="Q225" s="97">
        <f t="shared" si="70"/>
        <v>0.33843855592704364</v>
      </c>
      <c r="R225" s="97">
        <f t="shared" si="70"/>
        <v>0.2832275123711836</v>
      </c>
      <c r="S225" s="97">
        <f t="shared" si="70"/>
        <v>0.24097796932764795</v>
      </c>
      <c r="T225" s="97">
        <f t="shared" si="70"/>
        <v>0.20620944182164894</v>
      </c>
      <c r="U225" s="97">
        <f t="shared" si="70"/>
        <v>0.17277627206466806</v>
      </c>
      <c r="V225" s="97">
        <f t="shared" si="70"/>
        <v>0.14237306190101143</v>
      </c>
      <c r="W225" s="58"/>
    </row>
    <row r="226" spans="3:37" x14ac:dyDescent="0.35">
      <c r="C226" s="77" t="s">
        <v>381</v>
      </c>
      <c r="D226" s="4">
        <f>D76</f>
        <v>1.5</v>
      </c>
      <c r="E226" s="58"/>
      <c r="F226" s="99"/>
      <c r="G226" s="99"/>
      <c r="H226" s="98">
        <f t="shared" ref="H226:V226" si="71">(H40+H41+H42+H43)</f>
        <v>17.900152724403227</v>
      </c>
      <c r="I226" s="98">
        <f t="shared" si="71"/>
        <v>16.748252468415288</v>
      </c>
      <c r="J226" s="98">
        <f t="shared" si="71"/>
        <v>15.239104434329944</v>
      </c>
      <c r="K226" s="98">
        <f t="shared" si="71"/>
        <v>13.388306817126473</v>
      </c>
      <c r="L226" s="98">
        <f t="shared" si="71"/>
        <v>11.42451697678675</v>
      </c>
      <c r="M226" s="98">
        <f t="shared" si="71"/>
        <v>9.3868918199404909</v>
      </c>
      <c r="N226" s="98">
        <f t="shared" si="71"/>
        <v>3.0489562191451682</v>
      </c>
      <c r="O226" s="98">
        <f t="shared" si="71"/>
        <v>2.3365969305085268</v>
      </c>
      <c r="P226" s="98">
        <f t="shared" si="71"/>
        <v>1.7573101717739654</v>
      </c>
      <c r="Q226" s="98">
        <f t="shared" si="71"/>
        <v>1.3537542237081746</v>
      </c>
      <c r="R226" s="98">
        <f t="shared" si="71"/>
        <v>1.1329100494847344</v>
      </c>
      <c r="S226" s="98">
        <f t="shared" si="71"/>
        <v>0.9639118773105918</v>
      </c>
      <c r="T226" s="98">
        <f t="shared" si="71"/>
        <v>0.82483776728659575</v>
      </c>
      <c r="U226" s="98">
        <f t="shared" si="71"/>
        <v>0.69110508825867223</v>
      </c>
      <c r="V226" s="98">
        <f t="shared" si="71"/>
        <v>0.56949224760404571</v>
      </c>
      <c r="W226" s="58"/>
    </row>
    <row r="227" spans="3:37" x14ac:dyDescent="0.35">
      <c r="C227" s="77" t="s">
        <v>405</v>
      </c>
      <c r="D227" s="58"/>
      <c r="E227" s="58"/>
      <c r="F227" s="100"/>
      <c r="G227" s="100"/>
      <c r="H227" s="101">
        <f t="shared" ref="H227:V227" si="72">$D$223*H225</f>
        <v>1.6781393179128026</v>
      </c>
      <c r="I227" s="101">
        <f t="shared" si="72"/>
        <v>1.5701486689139332</v>
      </c>
      <c r="J227" s="101">
        <f t="shared" si="72"/>
        <v>1.4286660407184322</v>
      </c>
      <c r="K227" s="101">
        <f t="shared" si="72"/>
        <v>1.2551537641056068</v>
      </c>
      <c r="L227" s="101">
        <f t="shared" si="72"/>
        <v>1.0710484665737579</v>
      </c>
      <c r="M227" s="101">
        <f t="shared" si="72"/>
        <v>0.88002110811942102</v>
      </c>
      <c r="N227" s="101">
        <f t="shared" si="72"/>
        <v>0.28583964554485952</v>
      </c>
      <c r="O227" s="101">
        <f t="shared" si="72"/>
        <v>0.21905596223517437</v>
      </c>
      <c r="P227" s="101">
        <f t="shared" si="72"/>
        <v>0.16474782860380927</v>
      </c>
      <c r="Q227" s="101">
        <f t="shared" si="72"/>
        <v>0.12691445847264138</v>
      </c>
      <c r="R227" s="101">
        <f t="shared" si="72"/>
        <v>0.10621031713919385</v>
      </c>
      <c r="S227" s="101">
        <f t="shared" si="72"/>
        <v>9.0366738497867985E-2</v>
      </c>
      <c r="T227" s="101">
        <f t="shared" si="72"/>
        <v>7.7328540683118355E-2</v>
      </c>
      <c r="U227" s="101">
        <f t="shared" si="72"/>
        <v>6.4791102024250521E-2</v>
      </c>
      <c r="V227" s="101">
        <f t="shared" si="72"/>
        <v>5.3389898212879289E-2</v>
      </c>
      <c r="W227" s="105">
        <f>SUM(H227:V227)</f>
        <v>9.0718218577577492</v>
      </c>
    </row>
    <row r="228" spans="3:37" x14ac:dyDescent="0.35">
      <c r="C228" s="77" t="s">
        <v>406</v>
      </c>
      <c r="D228" s="58"/>
      <c r="E228" s="58"/>
      <c r="F228" s="100"/>
      <c r="G228" s="100"/>
      <c r="H228" s="103">
        <f t="shared" ref="H228:V228" si="73">$D$224*H226/$D$226</f>
        <v>17.900152724403227</v>
      </c>
      <c r="I228" s="103">
        <f t="shared" si="73"/>
        <v>16.748252468415288</v>
      </c>
      <c r="J228" s="103">
        <f t="shared" si="73"/>
        <v>15.239104434329944</v>
      </c>
      <c r="K228" s="103">
        <f t="shared" si="73"/>
        <v>13.388306817126471</v>
      </c>
      <c r="L228" s="103">
        <f t="shared" si="73"/>
        <v>11.42451697678675</v>
      </c>
      <c r="M228" s="103">
        <f t="shared" si="73"/>
        <v>9.3868918199404909</v>
      </c>
      <c r="N228" s="103">
        <f t="shared" si="73"/>
        <v>3.0489562191451682</v>
      </c>
      <c r="O228" s="103">
        <f t="shared" si="73"/>
        <v>2.3365969305085268</v>
      </c>
      <c r="P228" s="103">
        <f t="shared" si="73"/>
        <v>1.7573101717739654</v>
      </c>
      <c r="Q228" s="103">
        <f t="shared" si="73"/>
        <v>1.3537542237081748</v>
      </c>
      <c r="R228" s="103">
        <f t="shared" si="73"/>
        <v>1.1329100494847344</v>
      </c>
      <c r="S228" s="103">
        <f t="shared" si="73"/>
        <v>0.9639118773105918</v>
      </c>
      <c r="T228" s="103">
        <f t="shared" si="73"/>
        <v>0.82483776728659575</v>
      </c>
      <c r="U228" s="103">
        <f t="shared" si="73"/>
        <v>0.69110508825867223</v>
      </c>
      <c r="V228" s="103">
        <f t="shared" si="73"/>
        <v>0.56949224760404571</v>
      </c>
      <c r="W228" s="106">
        <f>SUM(H228:V228)</f>
        <v>96.766099816082644</v>
      </c>
    </row>
    <row r="229" spans="3:37" x14ac:dyDescent="0.35">
      <c r="C229" s="80" t="s">
        <v>385</v>
      </c>
      <c r="D229" s="58"/>
      <c r="E229" s="58"/>
      <c r="F229" s="104"/>
      <c r="G229" s="104"/>
      <c r="H229" s="102">
        <f>H227+H228</f>
        <v>19.578292042316029</v>
      </c>
      <c r="I229" s="102">
        <f t="shared" ref="I229:V229" si="74">I227+I228</f>
        <v>18.318401137329221</v>
      </c>
      <c r="J229" s="102">
        <f t="shared" si="74"/>
        <v>16.667770475048375</v>
      </c>
      <c r="K229" s="102">
        <f t="shared" si="74"/>
        <v>14.643460581232079</v>
      </c>
      <c r="L229" s="102">
        <f t="shared" si="74"/>
        <v>12.495565443360508</v>
      </c>
      <c r="M229" s="102">
        <f t="shared" si="74"/>
        <v>10.266912928059911</v>
      </c>
      <c r="N229" s="102">
        <f t="shared" si="74"/>
        <v>3.3347958646900278</v>
      </c>
      <c r="O229" s="102">
        <f t="shared" si="74"/>
        <v>2.555652892743701</v>
      </c>
      <c r="P229" s="102">
        <f t="shared" si="74"/>
        <v>1.9220580003777747</v>
      </c>
      <c r="Q229" s="102">
        <f t="shared" si="74"/>
        <v>1.4806686821808162</v>
      </c>
      <c r="R229" s="102">
        <f t="shared" si="74"/>
        <v>1.2391203666239283</v>
      </c>
      <c r="S229" s="102">
        <f t="shared" si="74"/>
        <v>1.0542786158084598</v>
      </c>
      <c r="T229" s="102">
        <f t="shared" si="74"/>
        <v>0.90216630796971409</v>
      </c>
      <c r="U229" s="102">
        <f t="shared" si="74"/>
        <v>0.75589619028292276</v>
      </c>
      <c r="V229" s="102">
        <f t="shared" si="74"/>
        <v>0.62288214581692503</v>
      </c>
      <c r="W229" s="105">
        <f>SUM(H229:V229)</f>
        <v>105.83792167384037</v>
      </c>
    </row>
    <row r="231" spans="3:37" ht="12" customHeight="1" x14ac:dyDescent="0.35">
      <c r="X231" s="33"/>
      <c r="Y231" s="33"/>
      <c r="Z231" s="33"/>
      <c r="AA231" s="33"/>
      <c r="AB231" s="33"/>
      <c r="AC231" s="33"/>
      <c r="AD231" s="33"/>
      <c r="AF231" s="17"/>
      <c r="AJ231" s="25"/>
      <c r="AK231" s="25"/>
    </row>
    <row r="232" spans="3:37" ht="12" customHeight="1" x14ac:dyDescent="0.35">
      <c r="C232" s="11" t="s">
        <v>221</v>
      </c>
      <c r="D232" s="1"/>
      <c r="E232" s="1"/>
      <c r="F232" s="1"/>
      <c r="G232" s="1"/>
      <c r="H232" s="1"/>
      <c r="I232" s="1"/>
      <c r="J232" s="1"/>
      <c r="K232" s="1"/>
      <c r="L232" s="1"/>
      <c r="M232" s="1"/>
      <c r="N232" s="1"/>
      <c r="O232" s="1"/>
      <c r="P232" s="1"/>
      <c r="Q232" s="1"/>
      <c r="R232" s="1"/>
      <c r="S232" s="1"/>
      <c r="T232" s="1"/>
      <c r="U232" s="1"/>
      <c r="V232" s="1"/>
      <c r="X232" s="33"/>
      <c r="Y232" s="33"/>
      <c r="Z232" s="33"/>
      <c r="AA232" s="33"/>
      <c r="AB232" s="33"/>
      <c r="AC232" s="33"/>
      <c r="AD232" s="33"/>
      <c r="AF232" s="17"/>
      <c r="AJ232" s="25"/>
      <c r="AK232" s="25"/>
    </row>
    <row r="233" spans="3:37" s="25" customFormat="1" ht="12" customHeight="1" x14ac:dyDescent="0.35">
      <c r="C233" s="23"/>
      <c r="X233" s="33"/>
      <c r="Y233" s="33"/>
      <c r="Z233" s="33"/>
      <c r="AA233" s="33"/>
      <c r="AB233" s="33"/>
      <c r="AC233" s="33"/>
      <c r="AD233" s="33"/>
      <c r="AF233" s="17"/>
    </row>
    <row r="234" spans="3:37" ht="12" customHeight="1" x14ac:dyDescent="0.35">
      <c r="C234" s="45" t="s">
        <v>216</v>
      </c>
      <c r="W234" s="43" t="s">
        <v>404</v>
      </c>
      <c r="X234" s="42"/>
      <c r="Y234" s="42"/>
      <c r="Z234" s="33"/>
      <c r="AA234" s="33"/>
      <c r="AB234" s="33"/>
      <c r="AC234" s="33"/>
      <c r="AD234" s="33"/>
      <c r="AF234" s="17"/>
      <c r="AJ234" s="25"/>
      <c r="AK234" s="25"/>
    </row>
    <row r="235" spans="3:37" ht="12" customHeight="1" x14ac:dyDescent="0.35">
      <c r="C235" s="3" t="s">
        <v>277</v>
      </c>
      <c r="D235" s="3"/>
      <c r="E235" s="25"/>
      <c r="F235" s="5"/>
      <c r="G235" s="5"/>
      <c r="H235" s="5">
        <f t="shared" ref="H235:V235" si="75">H19</f>
        <v>13.343403436678834</v>
      </c>
      <c r="I235" s="5">
        <f t="shared" si="75"/>
        <v>13.239579201652887</v>
      </c>
      <c r="J235" s="5">
        <f t="shared" si="75"/>
        <v>12.906713736857688</v>
      </c>
      <c r="K235" s="5">
        <f t="shared" si="75"/>
        <v>12.261854271713103</v>
      </c>
      <c r="L235" s="5">
        <f t="shared" si="75"/>
        <v>10.923230596024766</v>
      </c>
      <c r="M235" s="5">
        <f t="shared" si="75"/>
        <v>9.2608218302899736</v>
      </c>
      <c r="N235" s="5">
        <f t="shared" si="75"/>
        <v>7.6223905478629215</v>
      </c>
      <c r="O235" s="5">
        <f t="shared" si="75"/>
        <v>5.8414923262713172</v>
      </c>
      <c r="P235" s="5">
        <f t="shared" si="75"/>
        <v>4.3932754294349126</v>
      </c>
      <c r="Q235" s="5">
        <f t="shared" si="75"/>
        <v>3.3843855592704366</v>
      </c>
      <c r="R235" s="5">
        <f t="shared" si="75"/>
        <v>2.8322751237118364</v>
      </c>
      <c r="S235" s="5">
        <f t="shared" si="75"/>
        <v>2.4097796932764797</v>
      </c>
      <c r="T235" s="5">
        <f t="shared" si="75"/>
        <v>2.0620944182164895</v>
      </c>
      <c r="U235" s="5">
        <f t="shared" si="75"/>
        <v>1.7277627206466806</v>
      </c>
      <c r="V235" s="5">
        <f t="shared" si="75"/>
        <v>1.4237306190101142</v>
      </c>
      <c r="W235" s="44">
        <f>SUM(H235:V235)</f>
        <v>103.63278951091844</v>
      </c>
      <c r="X235" s="42"/>
      <c r="Y235" s="42"/>
      <c r="Z235" s="33"/>
      <c r="AA235" s="33"/>
      <c r="AB235" s="33"/>
      <c r="AC235" s="33"/>
      <c r="AD235" s="33"/>
      <c r="AF235" s="17"/>
      <c r="AJ235" s="25"/>
      <c r="AK235" s="25"/>
    </row>
    <row r="236" spans="3:37" s="40" customFormat="1" ht="12" hidden="1" customHeight="1" x14ac:dyDescent="0.35">
      <c r="C236" s="41"/>
      <c r="D236" s="41"/>
      <c r="E236" s="43"/>
      <c r="F236" s="43"/>
      <c r="G236" s="43"/>
      <c r="H236" s="43"/>
      <c r="I236" s="43"/>
      <c r="J236" s="43"/>
      <c r="K236" s="43"/>
      <c r="L236" s="43"/>
      <c r="M236" s="43"/>
      <c r="N236" s="43"/>
      <c r="O236" s="43"/>
      <c r="P236" s="43"/>
      <c r="Q236" s="43"/>
      <c r="R236" s="43"/>
      <c r="S236" s="43"/>
      <c r="T236" s="43"/>
      <c r="U236" s="43"/>
      <c r="V236" s="43"/>
      <c r="X236" s="42"/>
      <c r="Y236" s="42"/>
      <c r="Z236" s="42"/>
      <c r="AA236" s="42"/>
      <c r="AB236" s="42"/>
      <c r="AC236" s="42"/>
      <c r="AD236" s="42"/>
      <c r="AE236" s="43"/>
      <c r="AF236" s="39"/>
      <c r="AG236" s="43"/>
      <c r="AH236" s="43"/>
      <c r="AI236" s="43"/>
      <c r="AJ236" s="43"/>
      <c r="AK236" s="43"/>
    </row>
    <row r="237" spans="3:37" ht="12" customHeight="1" x14ac:dyDescent="0.35">
      <c r="C237" s="3" t="s">
        <v>138</v>
      </c>
      <c r="E237" s="25"/>
      <c r="F237" s="6"/>
      <c r="G237" s="6"/>
      <c r="H237" s="6">
        <f t="shared" ref="H237:V237" si="76">(H91-H147)*1000</f>
        <v>4351.172357054711</v>
      </c>
      <c r="I237" s="6">
        <f t="shared" si="76"/>
        <v>4648.8611089807509</v>
      </c>
      <c r="J237" s="6">
        <f t="shared" si="76"/>
        <v>4908.7481146304681</v>
      </c>
      <c r="K237" s="6">
        <f t="shared" si="76"/>
        <v>5137.6038360235034</v>
      </c>
      <c r="L237" s="6">
        <f t="shared" si="76"/>
        <v>5340.6729972595758</v>
      </c>
      <c r="M237" s="6">
        <f t="shared" si="76"/>
        <v>5522.081447963802</v>
      </c>
      <c r="N237" s="6">
        <f t="shared" si="76"/>
        <v>5564.4498690164337</v>
      </c>
      <c r="O237" s="6">
        <f t="shared" si="76"/>
        <v>5615.8678557307931</v>
      </c>
      <c r="P237" s="6">
        <f t="shared" si="76"/>
        <v>5665.6483269446926</v>
      </c>
      <c r="Q237" s="6">
        <f t="shared" si="76"/>
        <v>5723.331447963802</v>
      </c>
      <c r="R237" s="6">
        <f t="shared" si="76"/>
        <v>5723.331447963802</v>
      </c>
      <c r="S237" s="6">
        <f t="shared" si="76"/>
        <v>5723.331447963802</v>
      </c>
      <c r="T237" s="6">
        <f t="shared" si="76"/>
        <v>5723.331447963802</v>
      </c>
      <c r="U237" s="6">
        <f t="shared" si="76"/>
        <v>5723.331447963802</v>
      </c>
      <c r="V237" s="6">
        <f t="shared" si="76"/>
        <v>5723.331447963802</v>
      </c>
      <c r="X237" s="33"/>
      <c r="Y237" s="33"/>
      <c r="Z237" s="33"/>
      <c r="AA237" s="33"/>
      <c r="AB237" s="33"/>
      <c r="AC237" s="33"/>
      <c r="AD237" s="33"/>
      <c r="AF237" s="17"/>
      <c r="AJ237" s="25"/>
      <c r="AK237" s="25"/>
    </row>
    <row r="238" spans="3:37" ht="12" hidden="1" customHeight="1" x14ac:dyDescent="0.35">
      <c r="C238" s="41"/>
      <c r="E238" s="25"/>
      <c r="F238" s="25"/>
      <c r="G238" s="25"/>
      <c r="H238" s="25"/>
      <c r="I238" s="25"/>
      <c r="J238" s="25"/>
      <c r="K238" s="25"/>
      <c r="L238" s="25"/>
      <c r="M238" s="25"/>
      <c r="N238" s="25"/>
      <c r="O238" s="25"/>
      <c r="P238" s="25"/>
      <c r="Q238" s="25"/>
      <c r="R238" s="25"/>
      <c r="S238" s="25"/>
      <c r="T238" s="25"/>
      <c r="U238" s="25"/>
      <c r="V238" s="25"/>
      <c r="X238" s="33"/>
      <c r="Y238" s="33"/>
      <c r="Z238" s="33"/>
      <c r="AA238" s="33"/>
      <c r="AB238" s="33"/>
      <c r="AC238" s="33"/>
      <c r="AD238" s="33"/>
      <c r="AF238" s="17"/>
      <c r="AJ238" s="25"/>
      <c r="AK238" s="25"/>
    </row>
    <row r="239" spans="3:37" ht="12" customHeight="1" x14ac:dyDescent="0.35">
      <c r="C239" s="3" t="s">
        <v>139</v>
      </c>
      <c r="E239" s="57"/>
      <c r="F239" s="6"/>
      <c r="G239" s="6"/>
      <c r="H239" s="6">
        <f t="shared" ref="H239:V239" si="77">H235*H237/1000</f>
        <v>58.059448182705772</v>
      </c>
      <c r="I239" s="6">
        <f t="shared" si="77"/>
        <v>61.548964849834526</v>
      </c>
      <c r="J239" s="6">
        <f t="shared" si="77"/>
        <v>63.355806721875332</v>
      </c>
      <c r="K239" s="6">
        <f t="shared" si="77"/>
        <v>62.996549543114426</v>
      </c>
      <c r="L239" s="6">
        <f t="shared" si="77"/>
        <v>58.33740268702909</v>
      </c>
      <c r="M239" s="6">
        <f t="shared" si="77"/>
        <v>51.139012421942446</v>
      </c>
      <c r="N239" s="6">
        <f t="shared" si="77"/>
        <v>42.414410085647937</v>
      </c>
      <c r="O239" s="6">
        <f t="shared" si="77"/>
        <v>32.805048984605186</v>
      </c>
      <c r="P239" s="6">
        <f t="shared" si="77"/>
        <v>24.890753586585138</v>
      </c>
      <c r="Q239" s="6">
        <f t="shared" si="77"/>
        <v>19.369960303407051</v>
      </c>
      <c r="R239" s="6">
        <f t="shared" si="77"/>
        <v>16.210049284825523</v>
      </c>
      <c r="S239" s="6">
        <f t="shared" si="77"/>
        <v>13.791967901193841</v>
      </c>
      <c r="T239" s="6">
        <f t="shared" si="77"/>
        <v>11.802049832449054</v>
      </c>
      <c r="U239" s="6">
        <f t="shared" si="77"/>
        <v>9.8885587136966446</v>
      </c>
      <c r="V239" s="6">
        <f t="shared" si="77"/>
        <v>8.1484822252095572</v>
      </c>
      <c r="X239" s="33"/>
      <c r="Y239" s="33"/>
      <c r="Z239" s="33"/>
      <c r="AA239" s="33"/>
      <c r="AB239" s="33"/>
      <c r="AC239" s="33"/>
      <c r="AD239" s="33"/>
      <c r="AF239" s="17"/>
      <c r="AJ239" s="25"/>
      <c r="AK239" s="25"/>
    </row>
    <row r="240" spans="3:37" ht="12" hidden="1" customHeight="1" x14ac:dyDescent="0.35">
      <c r="C240" s="41"/>
      <c r="E240" s="57"/>
      <c r="F240" s="57"/>
      <c r="G240" s="57"/>
      <c r="H240" s="57"/>
      <c r="I240" s="57"/>
      <c r="J240" s="57"/>
      <c r="K240" s="57"/>
      <c r="L240" s="57"/>
      <c r="M240" s="57"/>
      <c r="N240" s="57"/>
      <c r="O240" s="57"/>
      <c r="P240" s="57"/>
      <c r="Q240" s="57"/>
      <c r="R240" s="57"/>
      <c r="S240" s="57"/>
      <c r="T240" s="57"/>
      <c r="U240" s="57"/>
      <c r="V240" s="57"/>
      <c r="X240" s="33"/>
      <c r="Y240" s="33"/>
      <c r="Z240" s="33"/>
      <c r="AA240" s="33"/>
      <c r="AB240" s="33"/>
      <c r="AC240" s="33"/>
      <c r="AD240" s="33"/>
      <c r="AF240" s="17"/>
      <c r="AJ240" s="25"/>
      <c r="AK240" s="25"/>
    </row>
    <row r="241" spans="3:37" ht="12" hidden="1" customHeight="1" x14ac:dyDescent="0.35">
      <c r="C241" s="47" t="s">
        <v>177</v>
      </c>
      <c r="E241" s="57"/>
      <c r="F241" s="57"/>
      <c r="G241" s="57"/>
      <c r="H241" s="57"/>
      <c r="I241" s="57"/>
      <c r="J241" s="57"/>
      <c r="K241" s="57"/>
      <c r="L241" s="57"/>
      <c r="M241" s="57"/>
      <c r="N241" s="57"/>
      <c r="O241" s="57"/>
      <c r="P241" s="57"/>
      <c r="Q241" s="57"/>
      <c r="R241" s="57"/>
      <c r="S241" s="57"/>
      <c r="T241" s="57"/>
      <c r="U241" s="57"/>
      <c r="V241" s="57"/>
      <c r="X241" s="33"/>
      <c r="Y241" s="33"/>
      <c r="Z241" s="33"/>
      <c r="AA241" s="33"/>
      <c r="AB241" s="33"/>
      <c r="AC241" s="33"/>
      <c r="AD241" s="33"/>
      <c r="AF241" s="17"/>
      <c r="AJ241" s="25"/>
      <c r="AK241" s="25"/>
    </row>
    <row r="242" spans="3:37" ht="12" hidden="1" customHeight="1" x14ac:dyDescent="0.35">
      <c r="C242" s="41"/>
      <c r="E242" s="57"/>
      <c r="F242" s="57"/>
      <c r="G242" s="57"/>
      <c r="H242" s="57"/>
      <c r="I242" s="57"/>
      <c r="J242" s="57"/>
      <c r="K242" s="57"/>
      <c r="L242" s="57"/>
      <c r="M242" s="57"/>
      <c r="N242" s="57"/>
      <c r="O242" s="57"/>
      <c r="P242" s="57"/>
      <c r="Q242" s="57"/>
      <c r="R242" s="57"/>
      <c r="S242" s="57"/>
      <c r="T242" s="57"/>
      <c r="U242" s="57"/>
      <c r="V242" s="57"/>
      <c r="X242" s="33"/>
      <c r="Y242" s="33"/>
      <c r="Z242" s="33"/>
      <c r="AA242" s="33"/>
      <c r="AB242" s="33"/>
      <c r="AC242" s="33"/>
      <c r="AD242" s="33"/>
      <c r="AF242" s="17"/>
      <c r="AJ242" s="25"/>
      <c r="AK242" s="25"/>
    </row>
    <row r="243" spans="3:37" ht="12" customHeight="1" x14ac:dyDescent="0.35">
      <c r="C243" s="47" t="s">
        <v>278</v>
      </c>
      <c r="E243" s="57"/>
      <c r="F243" s="6"/>
      <c r="G243" s="6"/>
      <c r="H243" s="6">
        <f t="shared" ref="H243:V243" si="78">H113-H169</f>
        <v>58.059448182705779</v>
      </c>
      <c r="I243" s="6">
        <f t="shared" si="78"/>
        <v>119.60841303254031</v>
      </c>
      <c r="J243" s="6">
        <f t="shared" si="78"/>
        <v>182.96421975441569</v>
      </c>
      <c r="K243" s="6">
        <f t="shared" si="78"/>
        <v>245.96076929753008</v>
      </c>
      <c r="L243" s="6">
        <f t="shared" si="78"/>
        <v>304.29817198455919</v>
      </c>
      <c r="M243" s="6">
        <f t="shared" si="78"/>
        <v>355.43718440650167</v>
      </c>
      <c r="N243" s="6">
        <f t="shared" si="78"/>
        <v>397.85159449214956</v>
      </c>
      <c r="O243" s="6">
        <f t="shared" si="78"/>
        <v>430.65664347675471</v>
      </c>
      <c r="P243" s="6">
        <f t="shared" si="78"/>
        <v>455.54739706333987</v>
      </c>
      <c r="Q243" s="6">
        <f t="shared" si="78"/>
        <v>474.91735736674696</v>
      </c>
      <c r="R243" s="6">
        <f t="shared" si="78"/>
        <v>491.12740665157253</v>
      </c>
      <c r="S243" s="6">
        <f t="shared" si="78"/>
        <v>504.91937455276644</v>
      </c>
      <c r="T243" s="6">
        <f t="shared" si="78"/>
        <v>516.72142438521553</v>
      </c>
      <c r="U243" s="6">
        <f t="shared" si="78"/>
        <v>526.60998309891215</v>
      </c>
      <c r="V243" s="6">
        <f t="shared" si="78"/>
        <v>534.75846532412174</v>
      </c>
      <c r="X243" s="33"/>
      <c r="Y243" s="33"/>
      <c r="Z243" s="33"/>
      <c r="AA243" s="33"/>
      <c r="AB243" s="33"/>
      <c r="AC243" s="33"/>
      <c r="AD243" s="33"/>
      <c r="AF243" s="17"/>
      <c r="AJ243" s="25"/>
      <c r="AK243" s="25"/>
    </row>
    <row r="244" spans="3:37" ht="12" hidden="1" customHeight="1" x14ac:dyDescent="0.35">
      <c r="C244" s="41"/>
      <c r="E244" s="25"/>
      <c r="F244" s="25"/>
      <c r="G244" s="25"/>
      <c r="H244" s="25"/>
      <c r="I244" s="25"/>
      <c r="J244" s="25"/>
      <c r="K244" s="25"/>
      <c r="L244" s="25"/>
      <c r="M244" s="25"/>
      <c r="N244" s="25"/>
      <c r="O244" s="25"/>
      <c r="P244" s="25"/>
      <c r="Q244" s="25"/>
      <c r="R244" s="25"/>
      <c r="S244" s="25"/>
      <c r="T244" s="25"/>
      <c r="U244" s="25"/>
      <c r="V244" s="25"/>
      <c r="X244" s="33"/>
      <c r="Y244" s="33"/>
      <c r="Z244" s="33"/>
      <c r="AA244" s="33"/>
      <c r="AB244" s="33"/>
      <c r="AC244" s="33"/>
      <c r="AD244" s="33"/>
      <c r="AF244" s="17"/>
      <c r="AJ244" s="25"/>
      <c r="AK244" s="25"/>
    </row>
    <row r="245" spans="3:37" ht="12" customHeight="1" x14ac:dyDescent="0.35">
      <c r="C245" s="41"/>
      <c r="E245" s="25"/>
      <c r="F245" s="25"/>
      <c r="G245" s="25"/>
      <c r="H245" s="25"/>
      <c r="I245" s="25"/>
      <c r="J245" s="25"/>
      <c r="K245" s="25"/>
      <c r="L245" s="25"/>
      <c r="M245" s="25"/>
      <c r="N245" s="25"/>
      <c r="O245" s="25"/>
      <c r="P245" s="25"/>
      <c r="Q245" s="25"/>
      <c r="R245" s="25"/>
      <c r="S245" s="25"/>
      <c r="T245" s="25"/>
      <c r="U245" s="25"/>
      <c r="V245" s="25"/>
      <c r="X245" s="33"/>
      <c r="Y245" s="33"/>
      <c r="Z245" s="33"/>
      <c r="AA245" s="33"/>
      <c r="AB245" s="33"/>
      <c r="AC245" s="33"/>
      <c r="AD245" s="33"/>
      <c r="AF245" s="17"/>
      <c r="AJ245" s="25"/>
      <c r="AK245" s="25"/>
    </row>
    <row r="246" spans="3:37" ht="12" customHeight="1" x14ac:dyDescent="0.35">
      <c r="C246" s="45" t="s">
        <v>217</v>
      </c>
      <c r="E246" s="25"/>
      <c r="F246" s="25"/>
      <c r="G246" s="25"/>
      <c r="H246" s="25"/>
      <c r="I246" s="25"/>
      <c r="J246" s="25"/>
      <c r="K246" s="25"/>
      <c r="L246" s="25"/>
      <c r="M246" s="25"/>
      <c r="N246" s="25"/>
      <c r="O246" s="25"/>
      <c r="P246" s="25"/>
      <c r="Q246" s="25"/>
      <c r="R246" s="25"/>
      <c r="S246" s="25"/>
      <c r="T246" s="25"/>
      <c r="U246" s="25"/>
      <c r="V246" s="25"/>
      <c r="W246" s="43" t="s">
        <v>404</v>
      </c>
      <c r="X246" s="33"/>
      <c r="Y246" s="33"/>
      <c r="Z246" s="33"/>
      <c r="AA246" s="33"/>
      <c r="AB246" s="33"/>
      <c r="AC246" s="33"/>
      <c r="AD246" s="33"/>
      <c r="AF246" s="17"/>
      <c r="AJ246" s="25"/>
      <c r="AK246" s="25"/>
    </row>
    <row r="247" spans="3:37" ht="12" customHeight="1" x14ac:dyDescent="0.35">
      <c r="C247" s="3" t="s">
        <v>277</v>
      </c>
      <c r="D247" s="3"/>
      <c r="E247" s="25"/>
      <c r="F247" s="5"/>
      <c r="G247" s="5"/>
      <c r="H247" s="5">
        <f t="shared" ref="H247:V247" si="79">H20</f>
        <v>31.406978374329228</v>
      </c>
      <c r="I247" s="5">
        <f t="shared" si="79"/>
        <v>28.631051969385325</v>
      </c>
      <c r="J247" s="5">
        <f t="shared" si="79"/>
        <v>25.191047348967171</v>
      </c>
      <c r="K247" s="5">
        <f t="shared" si="79"/>
        <v>21.208912771103076</v>
      </c>
      <c r="L247" s="5">
        <f t="shared" si="79"/>
        <v>17.638061845942104</v>
      </c>
      <c r="M247" s="5">
        <f t="shared" si="79"/>
        <v>14.206407719561252</v>
      </c>
      <c r="N247" s="5">
        <f t="shared" si="79"/>
        <v>0</v>
      </c>
      <c r="O247" s="5">
        <f t="shared" si="79"/>
        <v>0</v>
      </c>
      <c r="P247" s="5">
        <f t="shared" si="79"/>
        <v>0</v>
      </c>
      <c r="Q247" s="5">
        <f t="shared" si="79"/>
        <v>0</v>
      </c>
      <c r="R247" s="5">
        <f t="shared" si="79"/>
        <v>0</v>
      </c>
      <c r="S247" s="5">
        <f t="shared" si="79"/>
        <v>0</v>
      </c>
      <c r="T247" s="5">
        <f t="shared" si="79"/>
        <v>0</v>
      </c>
      <c r="U247" s="5">
        <f t="shared" si="79"/>
        <v>0</v>
      </c>
      <c r="V247" s="5">
        <f t="shared" si="79"/>
        <v>0</v>
      </c>
      <c r="W247" s="44">
        <f>SUM(H247:V247)</f>
        <v>138.28246002928816</v>
      </c>
      <c r="X247" s="33"/>
      <c r="Y247" s="33"/>
      <c r="Z247" s="33"/>
      <c r="AA247" s="33"/>
      <c r="AB247" s="33"/>
      <c r="AC247" s="33"/>
      <c r="AD247" s="33"/>
      <c r="AF247" s="17"/>
      <c r="AJ247" s="25"/>
      <c r="AK247" s="25"/>
    </row>
    <row r="248" spans="3:37" ht="12" hidden="1" customHeight="1" x14ac:dyDescent="0.35">
      <c r="C248" s="41"/>
      <c r="D248" s="41"/>
      <c r="E248" s="25"/>
      <c r="F248" s="25"/>
      <c r="G248" s="25"/>
      <c r="H248" s="25"/>
      <c r="I248" s="25"/>
      <c r="J248" s="25"/>
      <c r="K248" s="25"/>
      <c r="L248" s="25"/>
      <c r="M248" s="25"/>
      <c r="N248" s="25"/>
      <c r="O248" s="25"/>
      <c r="P248" s="25"/>
      <c r="Q248" s="25"/>
      <c r="R248" s="25"/>
      <c r="S248" s="25"/>
      <c r="T248" s="25"/>
      <c r="U248" s="25"/>
      <c r="V248" s="25"/>
      <c r="X248" s="33"/>
      <c r="Y248" s="33"/>
      <c r="Z248" s="33"/>
      <c r="AA248" s="33"/>
      <c r="AB248" s="33"/>
      <c r="AC248" s="33"/>
      <c r="AD248" s="33"/>
      <c r="AF248" s="17"/>
      <c r="AJ248" s="25"/>
      <c r="AK248" s="25"/>
    </row>
    <row r="249" spans="3:37" ht="12" customHeight="1" x14ac:dyDescent="0.35">
      <c r="C249" s="3" t="s">
        <v>138</v>
      </c>
      <c r="E249" s="25"/>
      <c r="F249" s="6"/>
      <c r="G249" s="6"/>
      <c r="H249" s="6">
        <f t="shared" ref="H249:V249" si="80">(H92-H148)*1000</f>
        <v>20205.676676264906</v>
      </c>
      <c r="I249" s="6">
        <f t="shared" si="80"/>
        <v>20938.181581431687</v>
      </c>
      <c r="J249" s="6">
        <f t="shared" si="80"/>
        <v>21778.15824874648</v>
      </c>
      <c r="K249" s="6">
        <f t="shared" si="80"/>
        <v>22521.831858662128</v>
      </c>
      <c r="L249" s="6">
        <f t="shared" si="80"/>
        <v>23184.866161478491</v>
      </c>
      <c r="M249" s="6">
        <f t="shared" si="80"/>
        <v>23779.702650290881</v>
      </c>
      <c r="N249" s="6">
        <f t="shared" si="80"/>
        <v>24009.872480460715</v>
      </c>
      <c r="O249" s="6">
        <f t="shared" si="80"/>
        <v>24230.583276513975</v>
      </c>
      <c r="P249" s="6">
        <f t="shared" si="80"/>
        <v>24442.406389504689</v>
      </c>
      <c r="Q249" s="6">
        <f t="shared" si="80"/>
        <v>24645.868063824717</v>
      </c>
      <c r="R249" s="6">
        <f t="shared" si="80"/>
        <v>24645.868063824717</v>
      </c>
      <c r="S249" s="6">
        <f t="shared" si="80"/>
        <v>24645.868063824717</v>
      </c>
      <c r="T249" s="6">
        <f t="shared" si="80"/>
        <v>24645.868063824717</v>
      </c>
      <c r="U249" s="6">
        <f t="shared" si="80"/>
        <v>24645.868063824717</v>
      </c>
      <c r="V249" s="6">
        <f t="shared" si="80"/>
        <v>24645.868063824717</v>
      </c>
      <c r="X249" s="33"/>
      <c r="Y249" s="33"/>
      <c r="Z249" s="33"/>
      <c r="AA249" s="33"/>
      <c r="AB249" s="33"/>
      <c r="AC249" s="33"/>
      <c r="AD249" s="33"/>
      <c r="AF249" s="17"/>
      <c r="AJ249" s="25"/>
      <c r="AK249" s="25"/>
    </row>
    <row r="250" spans="3:37" ht="12" hidden="1" customHeight="1" x14ac:dyDescent="0.35">
      <c r="C250" s="41"/>
      <c r="E250" s="25"/>
      <c r="F250" s="25"/>
      <c r="G250" s="25"/>
      <c r="H250" s="25"/>
      <c r="I250" s="25"/>
      <c r="J250" s="25"/>
      <c r="K250" s="25"/>
      <c r="L250" s="25"/>
      <c r="M250" s="25"/>
      <c r="N250" s="25"/>
      <c r="O250" s="25"/>
      <c r="P250" s="25"/>
      <c r="Q250" s="25"/>
      <c r="R250" s="25"/>
      <c r="S250" s="25"/>
      <c r="T250" s="25"/>
      <c r="U250" s="25"/>
      <c r="V250" s="25"/>
      <c r="X250" s="33"/>
      <c r="Y250" s="33"/>
      <c r="Z250" s="33"/>
      <c r="AA250" s="33"/>
      <c r="AB250" s="33"/>
      <c r="AC250" s="33"/>
      <c r="AD250" s="33"/>
      <c r="AF250" s="17"/>
      <c r="AJ250" s="25"/>
      <c r="AK250" s="25"/>
    </row>
    <row r="251" spans="3:37" ht="12" customHeight="1" x14ac:dyDescent="0.35">
      <c r="C251" s="3" t="s">
        <v>139</v>
      </c>
      <c r="E251" s="25"/>
      <c r="F251" s="6"/>
      <c r="G251" s="6"/>
      <c r="H251" s="6">
        <f t="shared" ref="H251:V251" si="81">H247*H249/1000</f>
        <v>634.59925041014037</v>
      </c>
      <c r="I251" s="6">
        <f t="shared" si="81"/>
        <v>599.48216500239721</v>
      </c>
      <c r="J251" s="6">
        <f t="shared" si="81"/>
        <v>548.61461561747251</v>
      </c>
      <c r="K251" s="6">
        <f t="shared" si="81"/>
        <v>477.66356733581534</v>
      </c>
      <c r="L251" s="6">
        <f t="shared" si="81"/>
        <v>408.93610324604794</v>
      </c>
      <c r="M251" s="6">
        <f t="shared" si="81"/>
        <v>337.82415129996355</v>
      </c>
      <c r="N251" s="6">
        <f t="shared" si="81"/>
        <v>0</v>
      </c>
      <c r="O251" s="6">
        <f t="shared" si="81"/>
        <v>0</v>
      </c>
      <c r="P251" s="6">
        <f t="shared" si="81"/>
        <v>0</v>
      </c>
      <c r="Q251" s="6">
        <f t="shared" si="81"/>
        <v>0</v>
      </c>
      <c r="R251" s="6">
        <f t="shared" si="81"/>
        <v>0</v>
      </c>
      <c r="S251" s="6">
        <f t="shared" si="81"/>
        <v>0</v>
      </c>
      <c r="T251" s="6">
        <f t="shared" si="81"/>
        <v>0</v>
      </c>
      <c r="U251" s="6">
        <f t="shared" si="81"/>
        <v>0</v>
      </c>
      <c r="V251" s="6">
        <f t="shared" si="81"/>
        <v>0</v>
      </c>
      <c r="X251" s="33"/>
      <c r="Y251" s="33"/>
      <c r="Z251" s="33"/>
      <c r="AA251" s="33"/>
      <c r="AB251" s="33"/>
      <c r="AC251" s="33"/>
      <c r="AD251" s="33"/>
      <c r="AF251" s="17"/>
      <c r="AJ251" s="25"/>
      <c r="AK251" s="25"/>
    </row>
    <row r="252" spans="3:37" ht="12" hidden="1" customHeight="1" x14ac:dyDescent="0.35">
      <c r="C252" s="41"/>
      <c r="E252" s="25"/>
      <c r="F252" s="25"/>
      <c r="G252" s="25"/>
      <c r="H252" s="25"/>
      <c r="I252" s="25"/>
      <c r="J252" s="25"/>
      <c r="K252" s="25"/>
      <c r="L252" s="25"/>
      <c r="M252" s="25"/>
      <c r="N252" s="25"/>
      <c r="O252" s="25"/>
      <c r="P252" s="25"/>
      <c r="Q252" s="25"/>
      <c r="R252" s="25"/>
      <c r="S252" s="25"/>
      <c r="T252" s="25"/>
      <c r="U252" s="25"/>
      <c r="V252" s="25"/>
      <c r="X252" s="33"/>
      <c r="Y252" s="33"/>
      <c r="Z252" s="33"/>
      <c r="AA252" s="33"/>
      <c r="AB252" s="33"/>
      <c r="AC252" s="33"/>
      <c r="AD252" s="33"/>
      <c r="AF252" s="17"/>
      <c r="AJ252" s="25"/>
      <c r="AK252" s="25"/>
    </row>
    <row r="253" spans="3:37" ht="12" hidden="1" customHeight="1" x14ac:dyDescent="0.35">
      <c r="C253" s="47" t="s">
        <v>177</v>
      </c>
      <c r="E253" s="25"/>
      <c r="F253" s="25"/>
      <c r="G253" s="25"/>
      <c r="H253" s="25"/>
      <c r="I253" s="25"/>
      <c r="J253" s="25"/>
      <c r="K253" s="25"/>
      <c r="L253" s="25"/>
      <c r="M253" s="25"/>
      <c r="N253" s="25"/>
      <c r="O253" s="25"/>
      <c r="P253" s="25"/>
      <c r="Q253" s="25"/>
      <c r="R253" s="25"/>
      <c r="S253" s="25"/>
      <c r="T253" s="25"/>
      <c r="U253" s="25"/>
      <c r="V253" s="25"/>
      <c r="X253" s="33"/>
      <c r="Y253" s="33"/>
      <c r="Z253" s="33"/>
      <c r="AA253" s="33"/>
      <c r="AB253" s="33"/>
      <c r="AC253" s="33"/>
      <c r="AD253" s="33"/>
      <c r="AF253" s="17"/>
      <c r="AJ253" s="25"/>
      <c r="AK253" s="25"/>
    </row>
    <row r="254" spans="3:37" ht="12" hidden="1" customHeight="1" x14ac:dyDescent="0.35">
      <c r="C254" s="41"/>
      <c r="E254" s="25"/>
      <c r="F254" s="25"/>
      <c r="G254" s="25"/>
      <c r="H254" s="25"/>
      <c r="I254" s="25"/>
      <c r="J254" s="25"/>
      <c r="K254" s="25"/>
      <c r="L254" s="25"/>
      <c r="M254" s="25"/>
      <c r="N254" s="25"/>
      <c r="O254" s="25"/>
      <c r="P254" s="25"/>
      <c r="Q254" s="25"/>
      <c r="R254" s="25"/>
      <c r="S254" s="25"/>
      <c r="T254" s="25"/>
      <c r="U254" s="25"/>
      <c r="V254" s="25"/>
      <c r="X254" s="33"/>
      <c r="Y254" s="33"/>
      <c r="Z254" s="33"/>
      <c r="AA254" s="33"/>
      <c r="AB254" s="33"/>
      <c r="AC254" s="33"/>
      <c r="AD254" s="33"/>
      <c r="AF254" s="17"/>
      <c r="AJ254" s="25"/>
      <c r="AK254" s="25"/>
    </row>
    <row r="255" spans="3:37" ht="12" customHeight="1" x14ac:dyDescent="0.35">
      <c r="C255" s="47" t="s">
        <v>278</v>
      </c>
      <c r="E255" s="25"/>
      <c r="F255" s="6"/>
      <c r="G255" s="6"/>
      <c r="H255" s="6">
        <f t="shared" ref="H255:V255" si="82">H134-H190</f>
        <v>634.59925041014048</v>
      </c>
      <c r="I255" s="6">
        <f t="shared" si="82"/>
        <v>1234.0814154125376</v>
      </c>
      <c r="J255" s="6">
        <f t="shared" si="82"/>
        <v>1782.6960310300101</v>
      </c>
      <c r="K255" s="6">
        <f t="shared" si="82"/>
        <v>2260.3595983658251</v>
      </c>
      <c r="L255" s="6">
        <f t="shared" si="82"/>
        <v>2669.2957016118735</v>
      </c>
      <c r="M255" s="6">
        <f t="shared" si="82"/>
        <v>3007.1198529118374</v>
      </c>
      <c r="N255" s="6">
        <f t="shared" si="82"/>
        <v>2573.7047572685028</v>
      </c>
      <c r="O255" s="6">
        <f t="shared" si="82"/>
        <v>2149.9414783930074</v>
      </c>
      <c r="P255" s="6">
        <f t="shared" si="82"/>
        <v>1753.0124341025653</v>
      </c>
      <c r="Q255" s="6">
        <f t="shared" si="82"/>
        <v>1398.8241614333924</v>
      </c>
      <c r="R255" s="6">
        <f t="shared" si="82"/>
        <v>1095.4146794041767</v>
      </c>
      <c r="S255" s="6">
        <f t="shared" si="82"/>
        <v>844.33275523048007</v>
      </c>
      <c r="T255" s="6">
        <f t="shared" si="82"/>
        <v>635.47748480031828</v>
      </c>
      <c r="U255" s="6">
        <f t="shared" si="82"/>
        <v>464.44299600426632</v>
      </c>
      <c r="V255" s="6">
        <f t="shared" si="82"/>
        <v>331.39967181921207</v>
      </c>
      <c r="X255" s="33"/>
      <c r="Y255" s="33"/>
      <c r="Z255" s="33"/>
      <c r="AA255" s="33"/>
      <c r="AB255" s="33"/>
      <c r="AC255" s="33"/>
      <c r="AD255" s="33"/>
      <c r="AF255" s="17"/>
      <c r="AJ255" s="25"/>
      <c r="AK255" s="25"/>
    </row>
    <row r="256" spans="3:37" ht="12" customHeight="1" x14ac:dyDescent="0.35">
      <c r="C256" s="41"/>
      <c r="E256" s="25"/>
      <c r="F256" s="25"/>
      <c r="G256" s="25"/>
      <c r="H256" s="25"/>
      <c r="I256" s="25"/>
      <c r="J256" s="25"/>
      <c r="K256" s="25"/>
      <c r="L256" s="25"/>
      <c r="M256" s="25"/>
      <c r="N256" s="25"/>
      <c r="O256" s="25"/>
      <c r="P256" s="25"/>
      <c r="Q256" s="25"/>
      <c r="R256" s="25"/>
      <c r="S256" s="25"/>
      <c r="T256" s="25"/>
      <c r="U256" s="25"/>
      <c r="V256" s="25"/>
      <c r="X256" s="33"/>
      <c r="Y256" s="33"/>
      <c r="Z256" s="33"/>
      <c r="AA256" s="33"/>
      <c r="AB256" s="33"/>
      <c r="AC256" s="33"/>
      <c r="AD256" s="33"/>
      <c r="AF256" s="17"/>
      <c r="AJ256" s="25"/>
      <c r="AK256" s="25"/>
    </row>
    <row r="257" spans="3:37" ht="12" hidden="1" customHeight="1" x14ac:dyDescent="0.35">
      <c r="E257" s="25"/>
      <c r="F257" s="25"/>
      <c r="G257" s="25"/>
      <c r="H257" s="25"/>
      <c r="I257" s="25"/>
      <c r="J257" s="25"/>
      <c r="K257" s="25"/>
      <c r="L257" s="25"/>
      <c r="M257" s="25"/>
      <c r="N257" s="25"/>
      <c r="O257" s="25"/>
      <c r="P257" s="25"/>
      <c r="Q257" s="25"/>
      <c r="R257" s="25"/>
      <c r="S257" s="25"/>
      <c r="T257" s="25"/>
      <c r="U257" s="25"/>
      <c r="V257" s="25"/>
      <c r="X257" s="33"/>
      <c r="Y257" s="33"/>
      <c r="Z257" s="33"/>
      <c r="AA257" s="33"/>
      <c r="AB257" s="33"/>
      <c r="AC257" s="33"/>
      <c r="AD257" s="33"/>
      <c r="AF257" s="17"/>
      <c r="AJ257" s="25"/>
      <c r="AK257" s="25"/>
    </row>
    <row r="258" spans="3:37" ht="12" hidden="1" customHeight="1" x14ac:dyDescent="0.35">
      <c r="C258" s="25"/>
      <c r="D258" s="25"/>
      <c r="E258" s="25"/>
      <c r="F258" s="25"/>
      <c r="G258" s="25"/>
      <c r="H258" s="25"/>
      <c r="I258" s="25"/>
      <c r="J258" s="25"/>
      <c r="K258" s="25"/>
      <c r="L258" s="25"/>
      <c r="M258" s="25"/>
      <c r="N258" s="25"/>
      <c r="O258" s="25"/>
      <c r="P258" s="25"/>
      <c r="Q258" s="25"/>
      <c r="R258" s="25"/>
      <c r="S258" s="25"/>
      <c r="T258" s="25"/>
      <c r="U258" s="25"/>
      <c r="V258" s="25"/>
      <c r="X258" s="33"/>
      <c r="Y258" s="33"/>
      <c r="Z258" s="33"/>
      <c r="AA258" s="33"/>
      <c r="AB258" s="33"/>
      <c r="AC258" s="33"/>
      <c r="AD258" s="33"/>
      <c r="AF258" s="17"/>
      <c r="AJ258" s="25"/>
      <c r="AK258" s="25"/>
    </row>
    <row r="259" spans="3:37" ht="12" hidden="1" customHeight="1" x14ac:dyDescent="0.35">
      <c r="C259" s="25"/>
      <c r="D259" s="25"/>
      <c r="E259" s="25"/>
      <c r="F259" s="25"/>
      <c r="G259" s="25"/>
      <c r="H259" s="25"/>
      <c r="I259" s="25"/>
      <c r="J259" s="25"/>
      <c r="K259" s="25"/>
      <c r="L259" s="25"/>
      <c r="M259" s="25"/>
      <c r="N259" s="25"/>
      <c r="O259" s="25"/>
      <c r="P259" s="25"/>
      <c r="Q259" s="25"/>
      <c r="R259" s="25"/>
      <c r="S259" s="25"/>
      <c r="T259" s="25"/>
      <c r="U259" s="25"/>
      <c r="V259" s="25"/>
      <c r="X259" s="33"/>
      <c r="Y259" s="33"/>
      <c r="Z259" s="33"/>
      <c r="AA259" s="33"/>
      <c r="AB259" s="33"/>
      <c r="AC259" s="33"/>
      <c r="AD259" s="33"/>
      <c r="AF259" s="17"/>
      <c r="AJ259" s="25"/>
      <c r="AK259" s="25"/>
    </row>
    <row r="260" spans="3:37" ht="12" hidden="1" customHeight="1" x14ac:dyDescent="0.35">
      <c r="C260" s="25"/>
      <c r="D260" s="25"/>
      <c r="E260" s="25"/>
      <c r="F260" s="25"/>
      <c r="G260" s="25"/>
      <c r="H260" s="25"/>
      <c r="I260" s="25"/>
      <c r="J260" s="25"/>
      <c r="K260" s="25"/>
      <c r="L260" s="25"/>
      <c r="M260" s="25"/>
      <c r="N260" s="25"/>
      <c r="O260" s="25"/>
      <c r="P260" s="25"/>
      <c r="Q260" s="25"/>
      <c r="R260" s="25"/>
      <c r="S260" s="25"/>
      <c r="T260" s="25"/>
      <c r="U260" s="25"/>
      <c r="V260" s="25"/>
      <c r="X260" s="33"/>
      <c r="Y260" s="33"/>
      <c r="Z260" s="33"/>
      <c r="AA260" s="33"/>
      <c r="AB260" s="33"/>
      <c r="AC260" s="33"/>
      <c r="AD260" s="33"/>
      <c r="AF260" s="17"/>
      <c r="AJ260" s="25"/>
      <c r="AK260" s="25"/>
    </row>
    <row r="261" spans="3:37" ht="12" hidden="1" customHeight="1" x14ac:dyDescent="0.35">
      <c r="E261" s="25"/>
      <c r="F261" s="25"/>
      <c r="G261" s="25"/>
      <c r="H261" s="25"/>
      <c r="I261" s="25"/>
      <c r="J261" s="25"/>
      <c r="K261" s="25"/>
      <c r="L261" s="25"/>
      <c r="M261" s="25"/>
      <c r="N261" s="25"/>
      <c r="O261" s="25"/>
      <c r="P261" s="25"/>
      <c r="Q261" s="25"/>
      <c r="R261" s="25"/>
      <c r="S261" s="25"/>
      <c r="T261" s="25"/>
      <c r="U261" s="25"/>
      <c r="V261" s="25"/>
      <c r="X261" s="33"/>
      <c r="Y261" s="33"/>
      <c r="Z261" s="33"/>
      <c r="AA261" s="33"/>
      <c r="AB261" s="33"/>
      <c r="AC261" s="33"/>
      <c r="AD261" s="33"/>
      <c r="AF261" s="17"/>
      <c r="AJ261" s="25"/>
      <c r="AK261" s="25"/>
    </row>
    <row r="262" spans="3:37" ht="12" hidden="1" customHeight="1" x14ac:dyDescent="0.35">
      <c r="E262" s="25"/>
      <c r="F262" s="25"/>
      <c r="G262" s="25"/>
      <c r="H262" s="25"/>
      <c r="I262" s="25"/>
      <c r="J262" s="25"/>
      <c r="K262" s="25"/>
      <c r="L262" s="25"/>
      <c r="M262" s="25"/>
      <c r="N262" s="25"/>
      <c r="O262" s="25"/>
      <c r="P262" s="25"/>
      <c r="Q262" s="25"/>
      <c r="R262" s="25"/>
      <c r="S262" s="25"/>
      <c r="T262" s="25"/>
      <c r="U262" s="25"/>
      <c r="V262" s="25"/>
      <c r="X262" s="33"/>
      <c r="Y262" s="33"/>
      <c r="Z262" s="33"/>
      <c r="AA262" s="33"/>
      <c r="AB262" s="33"/>
      <c r="AC262" s="33"/>
      <c r="AD262" s="33"/>
      <c r="AF262" s="17"/>
      <c r="AJ262" s="25"/>
      <c r="AK262" s="25"/>
    </row>
    <row r="263" spans="3:37" ht="12" customHeight="1" x14ac:dyDescent="0.35">
      <c r="C263" s="45" t="s">
        <v>218</v>
      </c>
      <c r="E263" s="25"/>
      <c r="F263" s="25"/>
      <c r="G263" s="54" t="s">
        <v>350</v>
      </c>
      <c r="H263" s="25"/>
      <c r="I263" s="25"/>
      <c r="J263" s="25"/>
      <c r="K263" s="25"/>
      <c r="L263" s="25"/>
      <c r="M263" s="25"/>
      <c r="N263" s="25"/>
      <c r="O263" s="25"/>
      <c r="P263" s="25"/>
      <c r="Q263" s="25"/>
      <c r="R263" s="25"/>
      <c r="S263" s="25"/>
      <c r="T263" s="25"/>
      <c r="U263" s="25"/>
      <c r="V263" s="25"/>
      <c r="W263" s="43" t="s">
        <v>392</v>
      </c>
      <c r="X263" s="33"/>
      <c r="Z263" s="33"/>
      <c r="AA263" s="33"/>
      <c r="AB263" s="33"/>
      <c r="AC263" s="33"/>
      <c r="AD263" s="33"/>
      <c r="AF263" s="17"/>
      <c r="AJ263" s="25"/>
      <c r="AK263" s="25"/>
    </row>
    <row r="264" spans="3:37" ht="12" customHeight="1" x14ac:dyDescent="0.35">
      <c r="C264" s="3" t="s">
        <v>279</v>
      </c>
      <c r="E264" s="25"/>
      <c r="F264" s="6"/>
      <c r="G264" s="6"/>
      <c r="H264" s="6">
        <f t="shared" ref="H264:V264" si="83">-(H255+H243)</f>
        <v>-692.65869859284624</v>
      </c>
      <c r="I264" s="6">
        <f t="shared" si="83"/>
        <v>-1353.6898284450779</v>
      </c>
      <c r="J264" s="6">
        <f t="shared" si="83"/>
        <v>-1965.6602507844259</v>
      </c>
      <c r="K264" s="6">
        <f t="shared" si="83"/>
        <v>-2506.3203676633552</v>
      </c>
      <c r="L264" s="6">
        <f t="shared" si="83"/>
        <v>-2973.5938735964328</v>
      </c>
      <c r="M264" s="6">
        <f t="shared" si="83"/>
        <v>-3362.5570373183391</v>
      </c>
      <c r="N264" s="6">
        <f t="shared" si="83"/>
        <v>-2971.5563517606524</v>
      </c>
      <c r="O264" s="6">
        <f t="shared" si="83"/>
        <v>-2580.5981218697621</v>
      </c>
      <c r="P264" s="6">
        <f t="shared" si="83"/>
        <v>-2208.5598311659051</v>
      </c>
      <c r="Q264" s="6">
        <f t="shared" si="83"/>
        <v>-1873.7415188001394</v>
      </c>
      <c r="R264" s="6">
        <f t="shared" si="83"/>
        <v>-1586.5420860557492</v>
      </c>
      <c r="S264" s="6">
        <f t="shared" si="83"/>
        <v>-1349.2521297832466</v>
      </c>
      <c r="T264" s="6">
        <f t="shared" si="83"/>
        <v>-1152.1989091855339</v>
      </c>
      <c r="U264" s="6">
        <f t="shared" si="83"/>
        <v>-991.05297910317847</v>
      </c>
      <c r="V264" s="6">
        <f t="shared" si="83"/>
        <v>-866.15813714333376</v>
      </c>
      <c r="W264" s="51">
        <f>SUM(H264:V264)/1000</f>
        <v>-28.43414012126798</v>
      </c>
      <c r="X264" s="42" t="s">
        <v>391</v>
      </c>
      <c r="Z264" s="33"/>
      <c r="AA264" s="33"/>
      <c r="AB264" s="33"/>
      <c r="AC264" s="33"/>
      <c r="AD264" s="33"/>
      <c r="AF264" s="17"/>
      <c r="AJ264" s="25"/>
      <c r="AK264" s="25"/>
    </row>
    <row r="265" spans="3:37" s="40" customFormat="1" ht="12" hidden="1" customHeight="1" x14ac:dyDescent="0.35">
      <c r="C265" s="41"/>
      <c r="E265" s="25"/>
      <c r="F265" s="25"/>
      <c r="G265" s="25"/>
      <c r="H265" s="25"/>
      <c r="I265" s="43"/>
      <c r="J265" s="43"/>
      <c r="K265" s="43"/>
      <c r="L265" s="43"/>
      <c r="M265" s="43"/>
      <c r="N265" s="43"/>
      <c r="O265" s="43"/>
      <c r="P265" s="43"/>
      <c r="Q265" s="43"/>
      <c r="R265" s="43"/>
      <c r="S265" s="43"/>
      <c r="T265" s="43"/>
      <c r="U265" s="43"/>
      <c r="V265" s="43"/>
      <c r="X265" s="42"/>
      <c r="Y265" s="42"/>
      <c r="Z265" s="42"/>
      <c r="AA265" s="42"/>
      <c r="AB265" s="42"/>
      <c r="AC265" s="42"/>
      <c r="AD265" s="42"/>
      <c r="AE265" s="43"/>
      <c r="AF265" s="39"/>
      <c r="AG265" s="43"/>
      <c r="AH265" s="43"/>
      <c r="AI265" s="43"/>
      <c r="AJ265" s="43"/>
      <c r="AK265" s="43"/>
    </row>
    <row r="266" spans="3:37" ht="12" hidden="1" customHeight="1" x14ac:dyDescent="0.35">
      <c r="E266" s="25"/>
      <c r="F266" s="25"/>
      <c r="G266" s="25"/>
      <c r="H266" s="25"/>
      <c r="I266" s="25"/>
      <c r="J266" s="25"/>
      <c r="K266" s="25"/>
      <c r="L266" s="25"/>
      <c r="M266" s="25"/>
      <c r="N266" s="25"/>
      <c r="O266" s="25"/>
      <c r="P266" s="25"/>
      <c r="Q266" s="25"/>
      <c r="R266" s="25"/>
      <c r="S266" s="25"/>
      <c r="T266" s="25"/>
      <c r="U266" s="25"/>
      <c r="V266" s="25"/>
      <c r="X266" s="33"/>
      <c r="Y266" s="33"/>
      <c r="Z266" s="33"/>
      <c r="AA266" s="33"/>
      <c r="AB266" s="33"/>
      <c r="AC266" s="33"/>
      <c r="AD266" s="33"/>
      <c r="AF266" s="17"/>
      <c r="AJ266" s="25"/>
      <c r="AK266" s="25"/>
    </row>
    <row r="267" spans="3:37" ht="12" customHeight="1" x14ac:dyDescent="0.35">
      <c r="C267" s="3" t="s">
        <v>280</v>
      </c>
      <c r="E267" s="25"/>
      <c r="F267" s="6"/>
      <c r="G267" s="6"/>
      <c r="H267" s="6">
        <f t="shared" ref="H267:V267" si="84">H194</f>
        <v>-123.80018138040069</v>
      </c>
      <c r="I267" s="6">
        <f t="shared" si="84"/>
        <v>-244.56945213194277</v>
      </c>
      <c r="J267" s="6">
        <f t="shared" si="84"/>
        <v>-358.99388537189247</v>
      </c>
      <c r="K267" s="6">
        <f t="shared" si="84"/>
        <v>-462.73969058213436</v>
      </c>
      <c r="L267" s="6">
        <f t="shared" si="84"/>
        <v>-554.92609523854662</v>
      </c>
      <c r="M267" s="6">
        <f t="shared" si="84"/>
        <v>-634.1776711194384</v>
      </c>
      <c r="N267" s="6">
        <f t="shared" si="84"/>
        <v>-568.94147100672853</v>
      </c>
      <c r="O267" s="6">
        <f t="shared" si="84"/>
        <v>-502.0088056030994</v>
      </c>
      <c r="P267" s="6">
        <f t="shared" si="84"/>
        <v>-437.006538213738</v>
      </c>
      <c r="Q267" s="6">
        <f t="shared" si="84"/>
        <v>-377.621145809653</v>
      </c>
      <c r="R267" s="6">
        <f t="shared" si="84"/>
        <v>-322.9187210873269</v>
      </c>
      <c r="S267" s="6">
        <f t="shared" si="84"/>
        <v>-277.73671830361201</v>
      </c>
      <c r="T267" s="6">
        <f t="shared" si="84"/>
        <v>-240.22858034823145</v>
      </c>
      <c r="U267" s="6">
        <f t="shared" si="84"/>
        <v>-209.56368862556786</v>
      </c>
      <c r="V267" s="6">
        <f t="shared" si="84"/>
        <v>-185.81441018624415</v>
      </c>
      <c r="X267" s="33"/>
      <c r="Y267" s="33"/>
      <c r="Z267" s="33"/>
      <c r="AA267" s="33"/>
      <c r="AB267" s="33"/>
      <c r="AC267" s="33"/>
      <c r="AD267" s="33"/>
      <c r="AF267" s="17"/>
      <c r="AJ267" s="25"/>
      <c r="AK267" s="25"/>
    </row>
    <row r="268" spans="3:37" hidden="1" x14ac:dyDescent="0.35">
      <c r="C268" s="41"/>
      <c r="E268" s="25"/>
      <c r="F268" s="25"/>
      <c r="G268" s="25"/>
      <c r="H268" s="25"/>
      <c r="I268" s="25"/>
      <c r="J268" s="25"/>
      <c r="K268" s="25"/>
      <c r="L268" s="25"/>
      <c r="M268" s="25"/>
      <c r="N268" s="25"/>
      <c r="O268" s="25"/>
      <c r="P268" s="25"/>
      <c r="Q268" s="25"/>
      <c r="R268" s="25"/>
      <c r="S268" s="25"/>
      <c r="T268" s="25"/>
      <c r="U268" s="25"/>
      <c r="V268" s="25"/>
      <c r="X268" s="33"/>
      <c r="Y268" s="33"/>
      <c r="Z268" s="33"/>
      <c r="AA268" s="33"/>
      <c r="AB268" s="33"/>
      <c r="AC268" s="33"/>
      <c r="AD268" s="33"/>
      <c r="AJ268" s="25"/>
      <c r="AK268" s="25"/>
    </row>
    <row r="269" spans="3:37" x14ac:dyDescent="0.35">
      <c r="E269" s="25"/>
      <c r="F269" s="25"/>
      <c r="G269" s="25"/>
      <c r="H269" s="25"/>
      <c r="I269" s="25"/>
      <c r="J269" s="25"/>
      <c r="K269" s="25"/>
      <c r="L269" s="25"/>
      <c r="M269" s="25"/>
      <c r="N269" s="25"/>
      <c r="O269" s="25"/>
      <c r="P269" s="25"/>
      <c r="Q269" s="25"/>
      <c r="R269" s="25"/>
      <c r="S269" s="25"/>
      <c r="T269" s="25"/>
      <c r="U269" s="25"/>
      <c r="V269" s="25"/>
      <c r="AJ269" s="25"/>
      <c r="AK269" s="25"/>
    </row>
    <row r="270" spans="3:37" x14ac:dyDescent="0.35">
      <c r="C270" s="3" t="s">
        <v>352</v>
      </c>
      <c r="E270" s="25"/>
      <c r="F270" s="6"/>
      <c r="G270" s="6"/>
      <c r="H270" s="6">
        <f t="shared" ref="H270:V270" si="85">-H61</f>
        <v>-208.16968436772936</v>
      </c>
      <c r="I270" s="6">
        <f t="shared" si="85"/>
        <v>-195.43642137990898</v>
      </c>
      <c r="J270" s="6">
        <f t="shared" si="85"/>
        <v>-178.58126582773218</v>
      </c>
      <c r="K270" s="6">
        <f t="shared" si="85"/>
        <v>-157.70257536852711</v>
      </c>
      <c r="L270" s="6">
        <f t="shared" si="85"/>
        <v>-134.9746702835443</v>
      </c>
      <c r="M270" s="6">
        <f t="shared" si="85"/>
        <v>-111.15213929084148</v>
      </c>
      <c r="N270" s="6">
        <f t="shared" si="85"/>
        <v>-90.536050529342305</v>
      </c>
      <c r="O270" s="6">
        <f t="shared" si="85"/>
        <v>-70.9164148414051</v>
      </c>
      <c r="P270" s="6">
        <f t="shared" si="85"/>
        <v>-53.602728342475643</v>
      </c>
      <c r="Q270" s="6">
        <f t="shared" si="85"/>
        <v>-39.434585995006131</v>
      </c>
      <c r="R270" s="6">
        <f t="shared" si="85"/>
        <v>-31.100961830375077</v>
      </c>
      <c r="S270" s="6">
        <f t="shared" si="85"/>
        <v>-24.373879645741017</v>
      </c>
      <c r="T270" s="6">
        <f t="shared" si="85"/>
        <v>-19.081913986640672</v>
      </c>
      <c r="U270" s="6">
        <f t="shared" si="85"/>
        <v>-14.717831851029727</v>
      </c>
      <c r="V270" s="6">
        <f t="shared" si="85"/>
        <v>-11.101147888956707</v>
      </c>
      <c r="AJ270" s="25"/>
      <c r="AK270" s="25"/>
    </row>
    <row r="271" spans="3:37" hidden="1" x14ac:dyDescent="0.35">
      <c r="C271" s="41"/>
      <c r="E271" s="25"/>
      <c r="F271" s="25"/>
      <c r="G271" s="25"/>
      <c r="H271" s="25"/>
      <c r="I271" s="25"/>
      <c r="J271" s="25"/>
      <c r="K271" s="25"/>
      <c r="L271" s="25"/>
      <c r="M271" s="25"/>
      <c r="N271" s="25"/>
      <c r="O271" s="25"/>
      <c r="P271" s="25"/>
      <c r="Q271" s="25"/>
      <c r="R271" s="25"/>
      <c r="S271" s="25"/>
      <c r="T271" s="25"/>
      <c r="U271" s="25"/>
      <c r="V271" s="25"/>
      <c r="AJ271" s="25"/>
      <c r="AK271" s="25"/>
    </row>
    <row r="272" spans="3:37" x14ac:dyDescent="0.35">
      <c r="C272" s="3" t="s">
        <v>282</v>
      </c>
      <c r="E272" s="25"/>
      <c r="F272" s="6"/>
      <c r="G272" s="6"/>
      <c r="H272" s="6">
        <f t="shared" ref="H272:V272" si="86">H67</f>
        <v>265.46710679973921</v>
      </c>
      <c r="I272" s="6">
        <f t="shared" si="86"/>
        <v>227.15752128448753</v>
      </c>
      <c r="J272" s="6">
        <f t="shared" si="86"/>
        <v>194.26930215405622</v>
      </c>
      <c r="K272" s="6">
        <f t="shared" si="86"/>
        <v>160.7364099940246</v>
      </c>
      <c r="L272" s="6">
        <f t="shared" si="86"/>
        <v>128.89772420102011</v>
      </c>
      <c r="M272" s="6">
        <f t="shared" si="86"/>
        <v>104.70988700279867</v>
      </c>
      <c r="N272" s="6">
        <f t="shared" si="86"/>
        <v>21.552999091374275</v>
      </c>
      <c r="O272" s="6">
        <f t="shared" si="86"/>
        <v>15.763811611470766</v>
      </c>
      <c r="P272" s="6">
        <f t="shared" si="86"/>
        <v>11.571433004362996</v>
      </c>
      <c r="Q272" s="6">
        <f t="shared" si="86"/>
        <v>8.7364926990014027</v>
      </c>
      <c r="R272" s="6">
        <f t="shared" si="86"/>
        <v>7.3112683252335442</v>
      </c>
      <c r="S272" s="6">
        <f t="shared" si="86"/>
        <v>6.2206336505732374</v>
      </c>
      <c r="T272" s="6">
        <f t="shared" si="86"/>
        <v>5.3231147911183783</v>
      </c>
      <c r="U272" s="6">
        <f t="shared" si="86"/>
        <v>4.4600670136975831</v>
      </c>
      <c r="V272" s="6">
        <f t="shared" si="86"/>
        <v>3.6752349696846971</v>
      </c>
      <c r="AJ272" s="25"/>
      <c r="AK272" s="25"/>
    </row>
    <row r="273" spans="3:37" hidden="1" x14ac:dyDescent="0.35">
      <c r="C273" s="41"/>
      <c r="E273" s="25"/>
      <c r="F273" s="25"/>
      <c r="G273" s="25"/>
      <c r="H273" s="25"/>
      <c r="I273" s="25"/>
      <c r="J273" s="25"/>
      <c r="K273" s="25"/>
      <c r="L273" s="25"/>
      <c r="M273" s="25"/>
      <c r="N273" s="25"/>
      <c r="O273" s="25"/>
      <c r="P273" s="25"/>
      <c r="Q273" s="25"/>
      <c r="R273" s="25"/>
      <c r="S273" s="25"/>
      <c r="T273" s="25"/>
      <c r="U273" s="25"/>
      <c r="V273" s="25"/>
      <c r="AJ273" s="25"/>
      <c r="AK273" s="25"/>
    </row>
    <row r="274" spans="3:37" x14ac:dyDescent="0.35">
      <c r="C274" s="3" t="s">
        <v>283</v>
      </c>
      <c r="E274" s="25"/>
      <c r="F274" s="6"/>
      <c r="G274" s="6"/>
      <c r="H274" s="6">
        <f t="shared" ref="H274:V274" si="87">H72</f>
        <v>203.83475123029859</v>
      </c>
      <c r="I274" s="6">
        <f t="shared" si="87"/>
        <v>185.71757268238477</v>
      </c>
      <c r="J274" s="6">
        <f t="shared" si="87"/>
        <v>165.63893734197802</v>
      </c>
      <c r="K274" s="6">
        <f t="shared" si="87"/>
        <v>142.61157355075116</v>
      </c>
      <c r="L274" s="6">
        <f t="shared" si="87"/>
        <v>119.5810531980578</v>
      </c>
      <c r="M274" s="6">
        <f t="shared" si="87"/>
        <v>97.727663919724264</v>
      </c>
      <c r="N274" s="6">
        <f t="shared" si="87"/>
        <v>24.636974612575976</v>
      </c>
      <c r="O274" s="6">
        <f t="shared" si="87"/>
        <v>18.730075192350998</v>
      </c>
      <c r="P274" s="6">
        <f t="shared" si="87"/>
        <v>14.029687746032369</v>
      </c>
      <c r="Q274" s="6">
        <f t="shared" si="87"/>
        <v>10.772326697854776</v>
      </c>
      <c r="R274" s="6">
        <f t="shared" si="87"/>
        <v>9.01498732827827</v>
      </c>
      <c r="S274" s="6">
        <f t="shared" si="87"/>
        <v>7.670205912185259</v>
      </c>
      <c r="T274" s="6">
        <f t="shared" si="87"/>
        <v>6.5635414068009794</v>
      </c>
      <c r="U274" s="6">
        <f t="shared" si="87"/>
        <v>5.4993806577973317</v>
      </c>
      <c r="V274" s="6">
        <f t="shared" si="87"/>
        <v>4.5316619779639105</v>
      </c>
      <c r="AJ274" s="25"/>
      <c r="AK274" s="25"/>
    </row>
    <row r="275" spans="3:37" hidden="1" x14ac:dyDescent="0.35">
      <c r="C275" s="41"/>
      <c r="E275" s="25"/>
      <c r="F275" s="25"/>
      <c r="G275" s="25"/>
      <c r="H275" s="25"/>
      <c r="I275" s="25"/>
      <c r="J275" s="25"/>
      <c r="K275" s="25"/>
      <c r="L275" s="25"/>
      <c r="M275" s="25"/>
      <c r="N275" s="25"/>
      <c r="O275" s="25"/>
      <c r="P275" s="25"/>
      <c r="Q275" s="25"/>
      <c r="R275" s="25"/>
      <c r="S275" s="25"/>
      <c r="T275" s="25"/>
      <c r="U275" s="25"/>
      <c r="V275" s="25"/>
      <c r="AJ275" s="25"/>
      <c r="AK275" s="25"/>
    </row>
    <row r="276" spans="3:37" x14ac:dyDescent="0.35">
      <c r="C276" s="3" t="s">
        <v>284</v>
      </c>
      <c r="E276" s="25"/>
      <c r="F276" s="6"/>
      <c r="G276" s="6"/>
      <c r="H276" s="6">
        <f t="shared" ref="H276:V276" si="88">H77</f>
        <v>1491.6793937002692</v>
      </c>
      <c r="I276" s="6">
        <f t="shared" si="88"/>
        <v>1395.6877057012739</v>
      </c>
      <c r="J276" s="6">
        <f t="shared" si="88"/>
        <v>1269.9253695274954</v>
      </c>
      <c r="K276" s="6">
        <f t="shared" si="88"/>
        <v>1115.6922347605393</v>
      </c>
      <c r="L276" s="6">
        <f t="shared" si="88"/>
        <v>952.04308139889577</v>
      </c>
      <c r="M276" s="6">
        <f t="shared" si="88"/>
        <v>782.24098499504089</v>
      </c>
      <c r="N276" s="6">
        <f t="shared" si="88"/>
        <v>254.07968492876404</v>
      </c>
      <c r="O276" s="6">
        <f t="shared" si="88"/>
        <v>194.71641087571055</v>
      </c>
      <c r="P276" s="6">
        <f t="shared" si="88"/>
        <v>146.44251431449712</v>
      </c>
      <c r="Q276" s="6">
        <f t="shared" si="88"/>
        <v>112.81285197568121</v>
      </c>
      <c r="R276" s="6">
        <f t="shared" si="88"/>
        <v>94.409170790394526</v>
      </c>
      <c r="S276" s="6">
        <f t="shared" si="88"/>
        <v>80.325989775882647</v>
      </c>
      <c r="T276" s="6">
        <f t="shared" si="88"/>
        <v>68.736480607216308</v>
      </c>
      <c r="U276" s="6">
        <f t="shared" si="88"/>
        <v>57.59209068822269</v>
      </c>
      <c r="V276" s="6">
        <f t="shared" si="88"/>
        <v>47.457687300337142</v>
      </c>
      <c r="AJ276" s="25"/>
      <c r="AK276" s="25"/>
    </row>
    <row r="277" spans="3:37" hidden="1" x14ac:dyDescent="0.35">
      <c r="C277" s="41"/>
      <c r="E277" s="25"/>
      <c r="F277" s="25"/>
      <c r="G277" s="25"/>
      <c r="H277" s="25"/>
      <c r="I277" s="25"/>
      <c r="J277" s="25"/>
      <c r="K277" s="25"/>
      <c r="L277" s="25"/>
      <c r="M277" s="25"/>
      <c r="N277" s="25"/>
      <c r="O277" s="25"/>
      <c r="P277" s="25"/>
      <c r="Q277" s="25"/>
      <c r="R277" s="25"/>
      <c r="S277" s="25"/>
      <c r="T277" s="25"/>
      <c r="U277" s="25"/>
      <c r="V277" s="25"/>
      <c r="AJ277" s="25"/>
      <c r="AK277" s="25"/>
    </row>
    <row r="278" spans="3:37" x14ac:dyDescent="0.35">
      <c r="C278" s="3" t="s">
        <v>285</v>
      </c>
      <c r="E278" s="25"/>
      <c r="F278" s="6"/>
      <c r="G278" s="6"/>
      <c r="H278" s="6">
        <f t="shared" ref="H278:V278" si="89">H79</f>
        <v>1752.8115673625778</v>
      </c>
      <c r="I278" s="6">
        <f t="shared" si="89"/>
        <v>1613.1263782882372</v>
      </c>
      <c r="J278" s="6">
        <f t="shared" si="89"/>
        <v>1451.2523431957975</v>
      </c>
      <c r="K278" s="6">
        <f t="shared" si="89"/>
        <v>1261.3376429367881</v>
      </c>
      <c r="L278" s="6">
        <f t="shared" si="89"/>
        <v>1065.5471885144293</v>
      </c>
      <c r="M278" s="6">
        <f t="shared" si="89"/>
        <v>873.52639662672232</v>
      </c>
      <c r="N278" s="6">
        <f t="shared" si="89"/>
        <v>209.73360810337195</v>
      </c>
      <c r="O278" s="6">
        <f t="shared" si="89"/>
        <v>158.29388283812722</v>
      </c>
      <c r="P278" s="6">
        <f t="shared" si="89"/>
        <v>118.44090672241686</v>
      </c>
      <c r="Q278" s="6">
        <f t="shared" si="89"/>
        <v>92.887085377531264</v>
      </c>
      <c r="R278" s="6">
        <f t="shared" si="89"/>
        <v>79.634464613531264</v>
      </c>
      <c r="S278" s="6">
        <f t="shared" si="89"/>
        <v>69.84294969290012</v>
      </c>
      <c r="T278" s="6">
        <f t="shared" si="89"/>
        <v>61.541222818494987</v>
      </c>
      <c r="U278" s="6">
        <f t="shared" si="89"/>
        <v>52.833706508687882</v>
      </c>
      <c r="V278" s="6">
        <f t="shared" si="89"/>
        <v>44.563436359029041</v>
      </c>
      <c r="AJ278" s="25"/>
      <c r="AK278" s="25"/>
    </row>
    <row r="279" spans="3:37" hidden="1" x14ac:dyDescent="0.35">
      <c r="C279" s="41"/>
      <c r="E279" s="25"/>
      <c r="F279" s="25"/>
      <c r="G279" s="25"/>
      <c r="H279" s="25"/>
      <c r="I279" s="25"/>
      <c r="J279" s="25"/>
      <c r="K279" s="25"/>
      <c r="L279" s="25"/>
      <c r="M279" s="25"/>
      <c r="N279" s="25"/>
      <c r="O279" s="25"/>
      <c r="P279" s="25"/>
      <c r="Q279" s="25"/>
      <c r="R279" s="25"/>
      <c r="S279" s="25"/>
      <c r="T279" s="25"/>
      <c r="U279" s="25"/>
      <c r="V279" s="25"/>
      <c r="AJ279" s="25"/>
      <c r="AK279" s="25"/>
    </row>
    <row r="280" spans="3:37" hidden="1" x14ac:dyDescent="0.35">
      <c r="E280" s="25"/>
      <c r="F280" s="25"/>
      <c r="G280" s="25"/>
      <c r="H280" s="25"/>
      <c r="I280" s="25"/>
      <c r="J280" s="25"/>
      <c r="K280" s="25"/>
      <c r="L280" s="25"/>
      <c r="M280" s="25"/>
      <c r="N280" s="25"/>
      <c r="O280" s="25"/>
      <c r="P280" s="25"/>
      <c r="Q280" s="25"/>
      <c r="R280" s="25"/>
      <c r="S280" s="25"/>
      <c r="T280" s="25"/>
      <c r="U280" s="25"/>
      <c r="V280" s="25"/>
      <c r="X280" s="29"/>
      <c r="Y280" s="29"/>
      <c r="Z280" s="29"/>
      <c r="AA280" s="29"/>
      <c r="AB280" s="29"/>
      <c r="AJ280" s="25"/>
      <c r="AK280" s="25"/>
    </row>
    <row r="281" spans="3:37" x14ac:dyDescent="0.35">
      <c r="E281" s="25"/>
      <c r="F281" s="25"/>
      <c r="G281" s="54" t="s">
        <v>351</v>
      </c>
      <c r="H281" s="25"/>
      <c r="I281" s="25"/>
      <c r="J281" s="25"/>
      <c r="K281" s="25"/>
      <c r="L281" s="25"/>
      <c r="M281" s="25"/>
      <c r="N281" s="25"/>
      <c r="O281" s="25"/>
      <c r="P281" s="25"/>
      <c r="Q281" s="25"/>
      <c r="R281" s="25"/>
      <c r="S281" s="25"/>
      <c r="T281" s="25"/>
      <c r="U281" s="25"/>
      <c r="V281" s="25"/>
      <c r="X281" s="29"/>
      <c r="Y281" s="29"/>
      <c r="Z281" s="29"/>
      <c r="AA281" s="29"/>
      <c r="AB281" s="29"/>
      <c r="AC281" s="29"/>
      <c r="AD281" s="29"/>
      <c r="AJ281" s="25"/>
      <c r="AK281" s="25"/>
    </row>
    <row r="282" spans="3:37" x14ac:dyDescent="0.35">
      <c r="C282" s="3" t="s">
        <v>286</v>
      </c>
      <c r="D282" s="27"/>
      <c r="E282" s="26"/>
      <c r="F282" s="6"/>
      <c r="G282" s="6"/>
      <c r="H282" s="6">
        <f t="shared" ref="H282:K282" si="90">H278+H267</f>
        <v>1629.011385982177</v>
      </c>
      <c r="I282" s="6">
        <f t="shared" si="90"/>
        <v>1368.5569261562944</v>
      </c>
      <c r="J282" s="6">
        <f t="shared" si="90"/>
        <v>1092.258457823905</v>
      </c>
      <c r="K282" s="6">
        <f t="shared" si="90"/>
        <v>798.59795235465378</v>
      </c>
      <c r="L282" s="6">
        <f>L278+L267</f>
        <v>510.62109327588269</v>
      </c>
      <c r="M282" s="6">
        <f t="shared" ref="M282:V282" si="91">M278+M267</f>
        <v>239.34872550728392</v>
      </c>
      <c r="N282" s="6">
        <f t="shared" si="91"/>
        <v>-359.20786290335661</v>
      </c>
      <c r="O282" s="6">
        <f t="shared" si="91"/>
        <v>-343.71492276497219</v>
      </c>
      <c r="P282" s="6">
        <f t="shared" si="91"/>
        <v>-318.56563149132114</v>
      </c>
      <c r="Q282" s="6">
        <f t="shared" si="91"/>
        <v>-284.73406043212174</v>
      </c>
      <c r="R282" s="6">
        <f t="shared" si="91"/>
        <v>-243.28425647379564</v>
      </c>
      <c r="S282" s="6">
        <f t="shared" si="91"/>
        <v>-207.8937686107119</v>
      </c>
      <c r="T282" s="6">
        <f t="shared" si="91"/>
        <v>-178.68735752973646</v>
      </c>
      <c r="U282" s="6">
        <f t="shared" si="91"/>
        <v>-156.72998211687997</v>
      </c>
      <c r="V282" s="6">
        <f t="shared" si="91"/>
        <v>-141.25097382721509</v>
      </c>
      <c r="W282" s="43" t="s">
        <v>389</v>
      </c>
      <c r="AJ282" s="25"/>
      <c r="AK282" s="25"/>
    </row>
    <row r="283" spans="3:37" hidden="1" x14ac:dyDescent="0.35">
      <c r="C283" s="41"/>
      <c r="D283" s="27"/>
      <c r="E283" s="26"/>
      <c r="F283" s="26"/>
      <c r="G283" s="26"/>
      <c r="H283" s="26"/>
      <c r="I283" s="26"/>
      <c r="J283" s="26"/>
      <c r="K283" s="26"/>
      <c r="L283" s="26"/>
      <c r="M283" s="26"/>
      <c r="N283" s="26"/>
      <c r="O283" s="26"/>
      <c r="P283" s="26"/>
      <c r="Q283" s="26"/>
      <c r="R283" s="26"/>
      <c r="S283" s="26"/>
      <c r="T283" s="26"/>
      <c r="U283" s="26"/>
      <c r="V283" s="26"/>
      <c r="AJ283" s="25"/>
      <c r="AK283" s="25"/>
    </row>
    <row r="284" spans="3:37" hidden="1" x14ac:dyDescent="0.35">
      <c r="C284" s="27"/>
      <c r="D284" s="27"/>
      <c r="E284" s="26"/>
      <c r="F284" s="26"/>
      <c r="G284" s="26"/>
      <c r="H284" s="26"/>
      <c r="I284" s="26"/>
      <c r="J284" s="26"/>
      <c r="K284" s="26"/>
      <c r="L284" s="26"/>
      <c r="M284" s="26"/>
      <c r="N284" s="26"/>
      <c r="O284" s="26"/>
      <c r="P284" s="26"/>
      <c r="Q284" s="26"/>
      <c r="R284" s="26"/>
      <c r="S284" s="26"/>
      <c r="T284" s="26"/>
      <c r="U284" s="26"/>
      <c r="V284" s="26"/>
      <c r="AJ284" s="25"/>
      <c r="AK284" s="25"/>
    </row>
    <row r="285" spans="3:37" x14ac:dyDescent="0.35">
      <c r="C285" s="3" t="s">
        <v>390</v>
      </c>
      <c r="D285" s="27"/>
      <c r="E285" s="26"/>
      <c r="F285" s="21"/>
      <c r="G285" s="21"/>
      <c r="H285" s="21">
        <f t="shared" ref="H285:V285" si="92">H198</f>
        <v>1629.011385982177</v>
      </c>
      <c r="I285" s="21">
        <f t="shared" si="92"/>
        <v>2997.5683121384714</v>
      </c>
      <c r="J285" s="21">
        <f t="shared" si="92"/>
        <v>4089.8267699623766</v>
      </c>
      <c r="K285" s="21">
        <f t="shared" si="92"/>
        <v>4888.4247223170305</v>
      </c>
      <c r="L285" s="21">
        <f t="shared" si="92"/>
        <v>5399.0458155929136</v>
      </c>
      <c r="M285" s="21">
        <f t="shared" si="92"/>
        <v>5638.3945411001978</v>
      </c>
      <c r="N285" s="21">
        <f t="shared" si="92"/>
        <v>5279.1866781968411</v>
      </c>
      <c r="O285" s="21">
        <f t="shared" si="92"/>
        <v>4935.4717554318686</v>
      </c>
      <c r="P285" s="21">
        <f t="shared" si="92"/>
        <v>4616.9061239405473</v>
      </c>
      <c r="Q285" s="21">
        <f t="shared" si="92"/>
        <v>4332.1720635084257</v>
      </c>
      <c r="R285" s="21">
        <f t="shared" si="92"/>
        <v>4088.88780703463</v>
      </c>
      <c r="S285" s="21">
        <f t="shared" si="92"/>
        <v>3880.994038423918</v>
      </c>
      <c r="T285" s="21">
        <f t="shared" si="92"/>
        <v>3702.3066808941817</v>
      </c>
      <c r="U285" s="21">
        <f t="shared" si="92"/>
        <v>3545.5766987773018</v>
      </c>
      <c r="V285" s="21">
        <f t="shared" si="92"/>
        <v>3404.3257249500866</v>
      </c>
      <c r="W285" s="75">
        <f>V285/(W235+W247)</f>
        <v>14.072389944083634</v>
      </c>
      <c r="X285" s="42" t="s">
        <v>276</v>
      </c>
      <c r="AJ285" s="25"/>
      <c r="AK285" s="25"/>
    </row>
    <row r="286" spans="3:37" x14ac:dyDescent="0.35">
      <c r="C286" s="3"/>
      <c r="D286" s="27"/>
      <c r="E286" s="26"/>
      <c r="F286" s="21"/>
      <c r="G286" s="21"/>
      <c r="H286" s="21"/>
      <c r="I286" s="21"/>
      <c r="J286" s="21"/>
      <c r="K286" s="21"/>
      <c r="L286" s="21"/>
      <c r="M286" s="21"/>
      <c r="N286" s="21"/>
      <c r="O286" s="21"/>
      <c r="P286" s="21"/>
      <c r="Q286" s="21"/>
      <c r="R286" s="21"/>
      <c r="S286" s="21"/>
      <c r="T286" s="21"/>
      <c r="U286" s="21"/>
      <c r="V286" s="21"/>
      <c r="W286" s="43" t="s">
        <v>392</v>
      </c>
      <c r="X286" s="33"/>
      <c r="Y286" s="33"/>
      <c r="AJ286" s="25"/>
      <c r="AK286" s="25"/>
    </row>
    <row r="287" spans="3:37" x14ac:dyDescent="0.35">
      <c r="C287" s="17" t="s">
        <v>382</v>
      </c>
      <c r="D287" s="26"/>
      <c r="E287" s="26"/>
      <c r="F287" s="21"/>
      <c r="G287" s="21"/>
      <c r="H287" s="21">
        <f t="shared" ref="H287:V287" si="93">H219</f>
        <v>134.47489734207923</v>
      </c>
      <c r="I287" s="21">
        <f t="shared" si="93"/>
        <v>125.82124666896982</v>
      </c>
      <c r="J287" s="21">
        <f t="shared" si="93"/>
        <v>114.48377206290368</v>
      </c>
      <c r="K287" s="21">
        <f t="shared" si="93"/>
        <v>100.57965496366262</v>
      </c>
      <c r="L287" s="21">
        <f t="shared" si="93"/>
        <v>85.826683788110444</v>
      </c>
      <c r="M287" s="21">
        <f t="shared" si="93"/>
        <v>70.519024797302933</v>
      </c>
      <c r="N287" s="21">
        <f t="shared" si="93"/>
        <v>57.391797914145229</v>
      </c>
      <c r="O287" s="21">
        <f t="shared" si="93"/>
        <v>45.032276004490058</v>
      </c>
      <c r="P287" s="21">
        <f t="shared" si="93"/>
        <v>34.051258475825172</v>
      </c>
      <c r="Q287" s="21">
        <f t="shared" si="93"/>
        <v>24.959362619423668</v>
      </c>
      <c r="R287" s="21">
        <f t="shared" si="93"/>
        <v>19.586729826110943</v>
      </c>
      <c r="S287" s="21">
        <f t="shared" si="93"/>
        <v>15.235892867997274</v>
      </c>
      <c r="T287" s="21">
        <f t="shared" si="93"/>
        <v>11.822446978992488</v>
      </c>
      <c r="U287" s="21">
        <f t="shared" si="93"/>
        <v>9.0361213730791192</v>
      </c>
      <c r="V287" s="21">
        <f t="shared" si="93"/>
        <v>6.7431874210534879</v>
      </c>
      <c r="W287" s="51">
        <f>SUM(H287:V287)</f>
        <v>855.56435310414611</v>
      </c>
      <c r="X287" s="42" t="s">
        <v>399</v>
      </c>
      <c r="AJ287" s="25"/>
      <c r="AK287" s="25"/>
    </row>
    <row r="288" spans="3:37" x14ac:dyDescent="0.35">
      <c r="C288" s="17" t="s">
        <v>383</v>
      </c>
      <c r="D288" s="26"/>
      <c r="E288" s="26"/>
      <c r="F288" s="21"/>
      <c r="G288" s="21"/>
      <c r="H288" s="20">
        <f t="shared" ref="H288:V288" si="94">H229</f>
        <v>19.578292042316029</v>
      </c>
      <c r="I288" s="20">
        <f t="shared" si="94"/>
        <v>18.318401137329221</v>
      </c>
      <c r="J288" s="20">
        <f t="shared" si="94"/>
        <v>16.667770475048375</v>
      </c>
      <c r="K288" s="20">
        <f t="shared" si="94"/>
        <v>14.643460581232079</v>
      </c>
      <c r="L288" s="20">
        <f t="shared" si="94"/>
        <v>12.495565443360508</v>
      </c>
      <c r="M288" s="20">
        <f t="shared" si="94"/>
        <v>10.266912928059911</v>
      </c>
      <c r="N288" s="20">
        <f t="shared" si="94"/>
        <v>3.3347958646900278</v>
      </c>
      <c r="O288" s="20">
        <f t="shared" si="94"/>
        <v>2.555652892743701</v>
      </c>
      <c r="P288" s="20">
        <f t="shared" si="94"/>
        <v>1.9220580003777747</v>
      </c>
      <c r="Q288" s="20">
        <f t="shared" si="94"/>
        <v>1.4806686821808162</v>
      </c>
      <c r="R288" s="20">
        <f t="shared" si="94"/>
        <v>1.2391203666239283</v>
      </c>
      <c r="S288" s="20">
        <f t="shared" si="94"/>
        <v>1.0542786158084598</v>
      </c>
      <c r="T288" s="20">
        <f t="shared" si="94"/>
        <v>0.90216630796971409</v>
      </c>
      <c r="U288" s="20">
        <f t="shared" si="94"/>
        <v>0.75589619028292276</v>
      </c>
      <c r="V288" s="20">
        <f t="shared" si="94"/>
        <v>0.62288214581692503</v>
      </c>
      <c r="W288" s="51">
        <f>SUM(H288:V288)</f>
        <v>105.83792167384037</v>
      </c>
      <c r="X288" s="42" t="s">
        <v>407</v>
      </c>
      <c r="AJ288" s="25"/>
      <c r="AK288" s="25"/>
    </row>
    <row r="289" spans="3:37" x14ac:dyDescent="0.35">
      <c r="C289" s="41"/>
      <c r="E289" s="25"/>
      <c r="F289" s="25"/>
      <c r="G289" s="25"/>
      <c r="H289" s="25"/>
      <c r="I289" s="25"/>
      <c r="J289" s="25"/>
      <c r="K289" s="25"/>
      <c r="L289" s="25"/>
      <c r="M289" s="25"/>
      <c r="N289" s="25"/>
      <c r="O289" s="25"/>
      <c r="P289" s="25"/>
      <c r="Q289" s="25"/>
      <c r="R289" s="25"/>
      <c r="S289" s="25"/>
      <c r="T289" s="25"/>
      <c r="U289" s="25"/>
      <c r="V289" s="25"/>
      <c r="Z289" s="30"/>
      <c r="AA289" s="30"/>
      <c r="AB289" s="30"/>
      <c r="AC289" s="30"/>
      <c r="AD289" s="30"/>
      <c r="AJ289" s="25"/>
      <c r="AK289" s="25"/>
    </row>
    <row r="290" spans="3:37" ht="12" customHeight="1" x14ac:dyDescent="0.35">
      <c r="X290" s="33"/>
      <c r="Y290" s="33"/>
      <c r="Z290" s="33"/>
      <c r="AA290" s="33"/>
      <c r="AB290" s="33"/>
      <c r="AC290" s="33"/>
      <c r="AD290" s="33"/>
      <c r="AF290" s="17"/>
      <c r="AJ290" s="25"/>
      <c r="AK290" s="25"/>
    </row>
  </sheetData>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2:Q141"/>
  <sheetViews>
    <sheetView workbookViewId="0">
      <selection activeCell="B2" sqref="B2"/>
    </sheetView>
  </sheetViews>
  <sheetFormatPr baseColWidth="10" defaultColWidth="8.7265625" defaultRowHeight="14.5" x14ac:dyDescent="0.35"/>
  <cols>
    <col min="2" max="2" width="30.90625" customWidth="1"/>
  </cols>
  <sheetData>
    <row r="2" spans="2:17" ht="15.5" x14ac:dyDescent="0.35">
      <c r="B2" s="176" t="s">
        <v>539</v>
      </c>
    </row>
    <row r="5" spans="2:17" x14ac:dyDescent="0.35">
      <c r="B5" s="156" t="s">
        <v>415</v>
      </c>
      <c r="C5" s="156" t="s">
        <v>416</v>
      </c>
      <c r="D5" s="157"/>
      <c r="E5" s="157"/>
      <c r="F5" s="157"/>
      <c r="G5" s="157"/>
      <c r="H5" s="157"/>
      <c r="I5" s="157"/>
      <c r="J5" s="157"/>
      <c r="K5" s="157"/>
      <c r="L5" s="157"/>
      <c r="M5" s="157"/>
      <c r="N5" s="157"/>
      <c r="O5" s="157"/>
      <c r="P5" s="157"/>
      <c r="Q5" s="157"/>
    </row>
    <row r="6" spans="2:17" ht="15" thickBot="1" x14ac:dyDescent="0.4">
      <c r="B6" s="124" t="s">
        <v>417</v>
      </c>
      <c r="C6" s="125">
        <v>2021</v>
      </c>
      <c r="D6" s="125">
        <v>2022</v>
      </c>
      <c r="E6" s="125">
        <v>2023</v>
      </c>
      <c r="F6" s="125">
        <v>2024</v>
      </c>
      <c r="G6" s="125">
        <v>2025</v>
      </c>
      <c r="H6" s="125">
        <v>2026</v>
      </c>
      <c r="I6" s="125">
        <v>2027</v>
      </c>
      <c r="J6" s="125">
        <v>2028</v>
      </c>
      <c r="K6" s="125">
        <v>2029</v>
      </c>
      <c r="L6" s="125">
        <v>2030</v>
      </c>
      <c r="M6" s="125">
        <v>2031</v>
      </c>
      <c r="N6" s="125">
        <v>2032</v>
      </c>
      <c r="O6" s="125">
        <v>2033</v>
      </c>
      <c r="P6" s="125">
        <v>2034</v>
      </c>
      <c r="Q6" s="126">
        <v>2035</v>
      </c>
    </row>
    <row r="7" spans="2:17" ht="15.5" thickTop="1" thickBot="1" x14ac:dyDescent="0.4">
      <c r="B7" s="127" t="s">
        <v>418</v>
      </c>
      <c r="C7" s="135">
        <f>'CFLni-CLASP'!H10</f>
        <v>44.750381811008062</v>
      </c>
      <c r="D7" s="135">
        <f>'CFLni-CLASP'!I10</f>
        <v>41.870631171038212</v>
      </c>
      <c r="E7" s="135">
        <f>'CFLni-CLASP'!J10</f>
        <v>38.097761085824857</v>
      </c>
      <c r="F7" s="135">
        <f>'CFLni-CLASP'!K10</f>
        <v>33.470767042816178</v>
      </c>
      <c r="G7" s="135">
        <f>'CFLni-CLASP'!L10</f>
        <v>28.56129244196687</v>
      </c>
      <c r="H7" s="135">
        <f>'CFLni-CLASP'!M10</f>
        <v>23.467229549851226</v>
      </c>
      <c r="I7" s="135">
        <f>'CFLni-CLASP'!N10</f>
        <v>19.098768024673955</v>
      </c>
      <c r="J7" s="135">
        <f>'CFLni-CLASP'!O10</f>
        <v>14.985782364222981</v>
      </c>
      <c r="K7" s="135">
        <f>'CFLni-CLASP'!P10</f>
        <v>11.331533602604052</v>
      </c>
      <c r="L7" s="135">
        <f>'CFLni-CLASP'!Q10</f>
        <v>8.30594429930904</v>
      </c>
      <c r="M7" s="135">
        <f>'CFLni-CLASP'!R10</f>
        <v>6.5180465311517288</v>
      </c>
      <c r="N7" s="135">
        <f>'CFLni-CLASP'!S10</f>
        <v>5.0701806549075785</v>
      </c>
      <c r="O7" s="135">
        <f>'CFLni-CLASP'!T10</f>
        <v>3.9342585620607284</v>
      </c>
      <c r="P7" s="135">
        <f>'CFLni-CLASP'!U10</f>
        <v>3.0070287431211713</v>
      </c>
      <c r="Q7" s="135">
        <f>'CFLni-CLASP'!V10</f>
        <v>2.2439891584204616</v>
      </c>
    </row>
    <row r="8" spans="2:17" ht="15" thickBot="1" x14ac:dyDescent="0.4">
      <c r="B8" s="127" t="s">
        <v>419</v>
      </c>
      <c r="C8" s="135">
        <f>'CFLni-CLASP'!H19</f>
        <v>13.343403436678834</v>
      </c>
      <c r="D8" s="135">
        <f>'CFLni-CLASP'!I19</f>
        <v>13.239579201652887</v>
      </c>
      <c r="E8" s="135">
        <f>'CFLni-CLASP'!J19</f>
        <v>12.906713736857688</v>
      </c>
      <c r="F8" s="135">
        <f>'CFLni-CLASP'!K19</f>
        <v>12.261854271713103</v>
      </c>
      <c r="G8" s="135">
        <f>'CFLni-CLASP'!L19</f>
        <v>10.923230596024766</v>
      </c>
      <c r="H8" s="135">
        <f>'CFLni-CLASP'!M19</f>
        <v>9.2608218302899736</v>
      </c>
      <c r="I8" s="135">
        <f>'CFLni-CLASP'!N19</f>
        <v>7.6223905478629215</v>
      </c>
      <c r="J8" s="135">
        <f>'CFLni-CLASP'!O19</f>
        <v>5.8414923262713172</v>
      </c>
      <c r="K8" s="135">
        <f>'CFLni-CLASP'!P19</f>
        <v>4.3932754294349126</v>
      </c>
      <c r="L8" s="135">
        <f>'CFLni-CLASP'!Q19</f>
        <v>3.3843855592704366</v>
      </c>
      <c r="M8" s="135">
        <f>'CFLni-CLASP'!R19</f>
        <v>2.8322751237118364</v>
      </c>
      <c r="N8" s="135">
        <f>'CFLni-CLASP'!S19</f>
        <v>2.4097796932764797</v>
      </c>
      <c r="O8" s="135">
        <f>'CFLni-CLASP'!T19</f>
        <v>2.0620944182164895</v>
      </c>
      <c r="P8" s="135">
        <f>'CFLni-CLASP'!U19</f>
        <v>1.7277627206466806</v>
      </c>
      <c r="Q8" s="135">
        <f>'CFLni-CLASP'!V19</f>
        <v>1.4237306190101142</v>
      </c>
    </row>
    <row r="9" spans="2:17" ht="15" thickBot="1" x14ac:dyDescent="0.4">
      <c r="B9" s="128" t="s">
        <v>420</v>
      </c>
      <c r="C9" s="135">
        <f>'CFLni-CLASP'!H20</f>
        <v>31.406978374329228</v>
      </c>
      <c r="D9" s="135">
        <f>'CFLni-CLASP'!I20</f>
        <v>28.631051969385325</v>
      </c>
      <c r="E9" s="135">
        <f>'CFLni-CLASP'!J20</f>
        <v>25.191047348967171</v>
      </c>
      <c r="F9" s="135">
        <f>'CFLni-CLASP'!K20</f>
        <v>21.208912771103076</v>
      </c>
      <c r="G9" s="135">
        <f>'CFLni-CLASP'!L20</f>
        <v>17.638061845942104</v>
      </c>
      <c r="H9" s="135">
        <f>'CFLni-CLASP'!M20</f>
        <v>14.206407719561252</v>
      </c>
      <c r="I9" s="135">
        <f>'CFLni-CLASP'!N20</f>
        <v>0</v>
      </c>
      <c r="J9" s="135">
        <f>'CFLni-CLASP'!O20</f>
        <v>0</v>
      </c>
      <c r="K9" s="135">
        <f>'CFLni-CLASP'!P20</f>
        <v>0</v>
      </c>
      <c r="L9" s="135">
        <f>'CFLni-CLASP'!Q20</f>
        <v>0</v>
      </c>
      <c r="M9" s="135">
        <f>'CFLni-CLASP'!R20</f>
        <v>0</v>
      </c>
      <c r="N9" s="135">
        <f>'CFLni-CLASP'!S20</f>
        <v>0</v>
      </c>
      <c r="O9" s="135">
        <f>'CFLni-CLASP'!T20</f>
        <v>0</v>
      </c>
      <c r="P9" s="135">
        <f>'CFLni-CLASP'!U20</f>
        <v>0</v>
      </c>
      <c r="Q9" s="135">
        <f>'CFLni-CLASP'!V20</f>
        <v>0</v>
      </c>
    </row>
    <row r="10" spans="2:17" ht="15" thickBot="1" x14ac:dyDescent="0.4">
      <c r="B10" s="129"/>
      <c r="C10" s="130"/>
      <c r="D10" s="130"/>
      <c r="E10" s="130"/>
      <c r="F10" s="130"/>
      <c r="G10" s="130"/>
      <c r="H10" s="130"/>
      <c r="I10" s="130"/>
      <c r="J10" s="130"/>
      <c r="K10" s="130"/>
      <c r="L10" s="130"/>
      <c r="M10" s="130"/>
      <c r="N10" s="130"/>
      <c r="O10" s="130"/>
      <c r="P10" s="130"/>
      <c r="Q10" s="130"/>
    </row>
    <row r="11" spans="2:17" ht="15" thickBot="1" x14ac:dyDescent="0.4">
      <c r="B11" s="131" t="s">
        <v>421</v>
      </c>
      <c r="C11" s="136">
        <f>'CFLni-CLASP'!H264</f>
        <v>-692.65869859284624</v>
      </c>
      <c r="D11" s="136">
        <f>'CFLni-CLASP'!I264</f>
        <v>-1353.6898284450779</v>
      </c>
      <c r="E11" s="136">
        <f>'CFLni-CLASP'!J264</f>
        <v>-1965.6602507844259</v>
      </c>
      <c r="F11" s="136">
        <f>'CFLni-CLASP'!K264</f>
        <v>-2506.3203676633552</v>
      </c>
      <c r="G11" s="136">
        <f>'CFLni-CLASP'!L264</f>
        <v>-2973.5938735964328</v>
      </c>
      <c r="H11" s="136">
        <f>'CFLni-CLASP'!M264</f>
        <v>-3362.5570373183391</v>
      </c>
      <c r="I11" s="136">
        <f>'CFLni-CLASP'!N264</f>
        <v>-2971.5563517606524</v>
      </c>
      <c r="J11" s="136">
        <f>'CFLni-CLASP'!O264</f>
        <v>-2580.5981218697621</v>
      </c>
      <c r="K11" s="136">
        <f>'CFLni-CLASP'!P264</f>
        <v>-2208.5598311659051</v>
      </c>
      <c r="L11" s="136">
        <f>'CFLni-CLASP'!Q264</f>
        <v>-1873.7415188001394</v>
      </c>
      <c r="M11" s="136">
        <f>'CFLni-CLASP'!R264</f>
        <v>-1586.5420860557492</v>
      </c>
      <c r="N11" s="136">
        <f>'CFLni-CLASP'!S264</f>
        <v>-1349.2521297832466</v>
      </c>
      <c r="O11" s="136">
        <f>'CFLni-CLASP'!T264</f>
        <v>-1152.1989091855339</v>
      </c>
      <c r="P11" s="136">
        <f>'CFLni-CLASP'!U264</f>
        <v>-991.05297910317847</v>
      </c>
      <c r="Q11" s="136">
        <f>'CFLni-CLASP'!V264</f>
        <v>-866.15813714333376</v>
      </c>
    </row>
    <row r="12" spans="2:17" ht="15" thickBot="1" x14ac:dyDescent="0.4">
      <c r="B12" s="132" t="s">
        <v>422</v>
      </c>
      <c r="C12" s="137">
        <f>'CFLni-CLASP'!H267</f>
        <v>-123.80018138040069</v>
      </c>
      <c r="D12" s="137">
        <f>'CFLni-CLASP'!I267</f>
        <v>-244.56945213194277</v>
      </c>
      <c r="E12" s="137">
        <f>'CFLni-CLASP'!J267</f>
        <v>-358.99388537189247</v>
      </c>
      <c r="F12" s="137">
        <f>'CFLni-CLASP'!K267</f>
        <v>-462.73969058213436</v>
      </c>
      <c r="G12" s="137">
        <f>'CFLni-CLASP'!L267</f>
        <v>-554.92609523854662</v>
      </c>
      <c r="H12" s="137">
        <f>'CFLni-CLASP'!M267</f>
        <v>-634.1776711194384</v>
      </c>
      <c r="I12" s="137">
        <f>'CFLni-CLASP'!N267</f>
        <v>-568.94147100672853</v>
      </c>
      <c r="J12" s="137">
        <f>'CFLni-CLASP'!O267</f>
        <v>-502.0088056030994</v>
      </c>
      <c r="K12" s="137">
        <f>'CFLni-CLASP'!P267</f>
        <v>-437.006538213738</v>
      </c>
      <c r="L12" s="137">
        <f>'CFLni-CLASP'!Q267</f>
        <v>-377.621145809653</v>
      </c>
      <c r="M12" s="137">
        <f>'CFLni-CLASP'!R267</f>
        <v>-322.9187210873269</v>
      </c>
      <c r="N12" s="137">
        <f>'CFLni-CLASP'!S267</f>
        <v>-277.73671830361201</v>
      </c>
      <c r="O12" s="137">
        <f>'CFLni-CLASP'!T267</f>
        <v>-240.22858034823145</v>
      </c>
      <c r="P12" s="137">
        <f>'CFLni-CLASP'!U267</f>
        <v>-209.56368862556786</v>
      </c>
      <c r="Q12" s="137">
        <f>'CFLni-CLASP'!V267</f>
        <v>-185.81441018624415</v>
      </c>
    </row>
    <row r="13" spans="2:17" ht="15.5" thickTop="1" thickBot="1" x14ac:dyDescent="0.4">
      <c r="B13" s="132" t="s">
        <v>423</v>
      </c>
      <c r="C13" s="137">
        <f>'CFLni-CLASP'!H287</f>
        <v>134.47489734207923</v>
      </c>
      <c r="D13" s="137">
        <f>'CFLni-CLASP'!I287</f>
        <v>125.82124666896982</v>
      </c>
      <c r="E13" s="137">
        <f>'CFLni-CLASP'!J287</f>
        <v>114.48377206290368</v>
      </c>
      <c r="F13" s="137">
        <f>'CFLni-CLASP'!K287</f>
        <v>100.57965496366262</v>
      </c>
      <c r="G13" s="137">
        <f>'CFLni-CLASP'!L287</f>
        <v>85.826683788110444</v>
      </c>
      <c r="H13" s="137">
        <f>'CFLni-CLASP'!M287</f>
        <v>70.519024797302933</v>
      </c>
      <c r="I13" s="137">
        <f>'CFLni-CLASP'!N287</f>
        <v>57.391797914145229</v>
      </c>
      <c r="J13" s="137">
        <f>'CFLni-CLASP'!O287</f>
        <v>45.032276004490058</v>
      </c>
      <c r="K13" s="137">
        <f>'CFLni-CLASP'!P287</f>
        <v>34.051258475825172</v>
      </c>
      <c r="L13" s="137">
        <f>'CFLni-CLASP'!Q287</f>
        <v>24.959362619423668</v>
      </c>
      <c r="M13" s="137">
        <f>'CFLni-CLASP'!R287</f>
        <v>19.586729826110943</v>
      </c>
      <c r="N13" s="137">
        <f>'CFLni-CLASP'!S287</f>
        <v>15.235892867997274</v>
      </c>
      <c r="O13" s="137">
        <f>'CFLni-CLASP'!T287</f>
        <v>11.822446978992488</v>
      </c>
      <c r="P13" s="137">
        <f>'CFLni-CLASP'!U287</f>
        <v>9.0361213730791192</v>
      </c>
      <c r="Q13" s="137">
        <f>'CFLni-CLASP'!V287</f>
        <v>6.7431874210534879</v>
      </c>
    </row>
    <row r="14" spans="2:17" ht="15" thickTop="1" x14ac:dyDescent="0.35"/>
    <row r="15" spans="2:17" x14ac:dyDescent="0.35">
      <c r="B15" s="156" t="s">
        <v>424</v>
      </c>
      <c r="C15" s="156" t="s">
        <v>425</v>
      </c>
      <c r="D15" s="157"/>
      <c r="E15" s="157"/>
      <c r="F15" s="157"/>
      <c r="G15" s="157"/>
      <c r="H15" s="157"/>
      <c r="I15" s="157"/>
      <c r="J15" s="157"/>
      <c r="K15" s="157"/>
      <c r="L15" s="157"/>
      <c r="M15" s="157"/>
      <c r="N15" s="157"/>
      <c r="O15" s="157"/>
      <c r="P15" s="157"/>
      <c r="Q15" s="157"/>
    </row>
    <row r="16" spans="2:17" ht="15" thickBot="1" x14ac:dyDescent="0.4">
      <c r="B16" s="124" t="s">
        <v>426</v>
      </c>
      <c r="C16" s="125">
        <v>2021</v>
      </c>
      <c r="D16" s="125">
        <v>2022</v>
      </c>
      <c r="E16" s="125">
        <v>2023</v>
      </c>
      <c r="F16" s="125">
        <v>2024</v>
      </c>
      <c r="G16" s="125">
        <v>2025</v>
      </c>
      <c r="H16" s="125">
        <v>2026</v>
      </c>
      <c r="I16" s="125">
        <v>2027</v>
      </c>
      <c r="J16" s="125">
        <v>2028</v>
      </c>
      <c r="K16" s="125">
        <v>2029</v>
      </c>
      <c r="L16" s="125">
        <v>2030</v>
      </c>
      <c r="M16" s="125">
        <v>2031</v>
      </c>
      <c r="N16" s="125">
        <v>2032</v>
      </c>
      <c r="O16" s="125">
        <v>2033</v>
      </c>
      <c r="P16" s="125">
        <v>2034</v>
      </c>
      <c r="Q16" s="126">
        <v>2035</v>
      </c>
    </row>
    <row r="17" spans="2:17" ht="15.5" thickTop="1" thickBot="1" x14ac:dyDescent="0.4">
      <c r="B17" s="131" t="s">
        <v>427</v>
      </c>
      <c r="C17" s="136">
        <f>'CFLni-CLASP'!H270</f>
        <v>-208.16968436772936</v>
      </c>
      <c r="D17" s="136">
        <f>'CFLni-CLASP'!I270</f>
        <v>-195.43642137990898</v>
      </c>
      <c r="E17" s="136">
        <f>'CFLni-CLASP'!J270</f>
        <v>-178.58126582773218</v>
      </c>
      <c r="F17" s="136">
        <f>'CFLni-CLASP'!K270</f>
        <v>-157.70257536852711</v>
      </c>
      <c r="G17" s="136">
        <f>'CFLni-CLASP'!L270</f>
        <v>-134.9746702835443</v>
      </c>
      <c r="H17" s="136">
        <f>'CFLni-CLASP'!M270</f>
        <v>-111.15213929084148</v>
      </c>
      <c r="I17" s="136">
        <f>'CFLni-CLASP'!N270</f>
        <v>-90.536050529342305</v>
      </c>
      <c r="J17" s="136">
        <f>'CFLni-CLASP'!O270</f>
        <v>-70.9164148414051</v>
      </c>
      <c r="K17" s="136">
        <f>'CFLni-CLASP'!P270</f>
        <v>-53.602728342475643</v>
      </c>
      <c r="L17" s="136">
        <f>'CFLni-CLASP'!Q270</f>
        <v>-39.434585995006131</v>
      </c>
      <c r="M17" s="136">
        <f>'CFLni-CLASP'!R270</f>
        <v>-31.100961830375077</v>
      </c>
      <c r="N17" s="136">
        <f>'CFLni-CLASP'!S270</f>
        <v>-24.373879645741017</v>
      </c>
      <c r="O17" s="136">
        <f>'CFLni-CLASP'!T270</f>
        <v>-19.081913986640672</v>
      </c>
      <c r="P17" s="136">
        <f>'CFLni-CLASP'!U270</f>
        <v>-14.717831851029727</v>
      </c>
      <c r="Q17" s="136">
        <f>'CFLni-CLASP'!V270</f>
        <v>-11.101147888956707</v>
      </c>
    </row>
    <row r="18" spans="2:17" ht="15" thickBot="1" x14ac:dyDescent="0.4">
      <c r="B18" s="131" t="s">
        <v>428</v>
      </c>
      <c r="C18" s="136">
        <f>'CFLni-CLASP'!H272</f>
        <v>471.46958167633676</v>
      </c>
      <c r="D18" s="136">
        <f>'CFLni-CLASP'!I272</f>
        <v>403.43175780124989</v>
      </c>
      <c r="E18" s="136">
        <f>'CFLni-CLASP'!J272</f>
        <v>345.02228062560374</v>
      </c>
      <c r="F18" s="136">
        <f>'CFLni-CLASP'!K272</f>
        <v>285.46786414938765</v>
      </c>
      <c r="G18" s="136">
        <f>'CFLni-CLASP'!L272</f>
        <v>228.9223581810117</v>
      </c>
      <c r="H18" s="136">
        <f>'CFLni-CLASP'!M272</f>
        <v>185.96475931697043</v>
      </c>
      <c r="I18" s="136">
        <f>'CFLni-CLASP'!N272</f>
        <v>38.278126386280711</v>
      </c>
      <c r="J18" s="136">
        <f>'CFLni-CLASP'!O272</f>
        <v>27.996529421972085</v>
      </c>
      <c r="K18" s="136">
        <f>'CFLni-CLASP'!P272</f>
        <v>20.550865015748684</v>
      </c>
      <c r="L18" s="136">
        <f>'CFLni-CLASP'!Q272</f>
        <v>15.516011033426491</v>
      </c>
      <c r="M18" s="136">
        <f>'CFLni-CLASP'!R272</f>
        <v>12.984812545614769</v>
      </c>
      <c r="N18" s="136">
        <f>'CFLni-CLASP'!S272</f>
        <v>11.047845363418068</v>
      </c>
      <c r="O18" s="136">
        <f>'CFLni-CLASP'!T272</f>
        <v>9.4538518690262396</v>
      </c>
      <c r="P18" s="136">
        <f>'CFLni-CLASP'!U272</f>
        <v>7.9210790163269094</v>
      </c>
      <c r="Q18" s="136">
        <f>'CFLni-CLASP'!V272</f>
        <v>6.527217306160022</v>
      </c>
    </row>
    <row r="19" spans="2:17" ht="15" thickBot="1" x14ac:dyDescent="0.4">
      <c r="B19" s="131" t="s">
        <v>429</v>
      </c>
      <c r="C19" s="136">
        <f>'CFLni-CLASP'!H274</f>
        <v>68.488476413380326</v>
      </c>
      <c r="D19" s="136">
        <f>'CFLni-CLASP'!I274</f>
        <v>62.401104421281261</v>
      </c>
      <c r="E19" s="136">
        <f>'CFLni-CLASP'!J274</f>
        <v>55.654682946904614</v>
      </c>
      <c r="F19" s="136">
        <f>'CFLni-CLASP'!K274</f>
        <v>47.917488713052379</v>
      </c>
      <c r="G19" s="136">
        <f>'CFLni-CLASP'!L274</f>
        <v>40.179233874547414</v>
      </c>
      <c r="H19" s="136">
        <f>'CFLni-CLASP'!M274</f>
        <v>32.836495077027351</v>
      </c>
      <c r="I19" s="136">
        <f>'CFLni-CLASP'!N274</f>
        <v>8.2780234698255288</v>
      </c>
      <c r="J19" s="136">
        <f>'CFLni-CLASP'!O274</f>
        <v>6.2933052646299359</v>
      </c>
      <c r="K19" s="136">
        <f>'CFLni-CLASP'!P274</f>
        <v>4.7139750826668756</v>
      </c>
      <c r="L19" s="136">
        <f>'CFLni-CLASP'!Q274</f>
        <v>3.6195017704792045</v>
      </c>
      <c r="M19" s="136">
        <f>'CFLni-CLASP'!R274</f>
        <v>3.0290357423014989</v>
      </c>
      <c r="N19" s="136">
        <f>'CFLni-CLASP'!S274</f>
        <v>2.5771891864942473</v>
      </c>
      <c r="O19" s="136">
        <f>'CFLni-CLASP'!T274</f>
        <v>2.2053499126851293</v>
      </c>
      <c r="P19" s="136">
        <f>'CFLni-CLASP'!U274</f>
        <v>1.8477919010199035</v>
      </c>
      <c r="Q19" s="136">
        <f>'CFLni-CLASP'!V274</f>
        <v>1.522638424595874</v>
      </c>
    </row>
    <row r="20" spans="2:17" ht="15" thickBot="1" x14ac:dyDescent="0.4">
      <c r="B20" s="131" t="s">
        <v>430</v>
      </c>
      <c r="C20" s="136">
        <f>'CFLni-CLASP'!H276</f>
        <v>292.36916116525265</v>
      </c>
      <c r="D20" s="136">
        <f>'CFLni-CLASP'!I276</f>
        <v>273.5547903174496</v>
      </c>
      <c r="E20" s="136">
        <f>'CFLni-CLASP'!J276</f>
        <v>248.90537242738912</v>
      </c>
      <c r="F20" s="136">
        <f>'CFLni-CLASP'!K276</f>
        <v>218.67567801306569</v>
      </c>
      <c r="G20" s="136">
        <f>'CFLni-CLASP'!L276</f>
        <v>186.60044395418356</v>
      </c>
      <c r="H20" s="136">
        <f>'CFLni-CLASP'!M276</f>
        <v>153.31923305902797</v>
      </c>
      <c r="I20" s="136">
        <f>'CFLni-CLASP'!N276</f>
        <v>49.79961824603776</v>
      </c>
      <c r="J20" s="136">
        <f>'CFLni-CLASP'!O276</f>
        <v>38.164416531639276</v>
      </c>
      <c r="K20" s="136">
        <f>'CFLni-CLASP'!P276</f>
        <v>28.702732805641432</v>
      </c>
      <c r="L20" s="136">
        <f>'CFLni-CLASP'!Q276</f>
        <v>22.111318987233517</v>
      </c>
      <c r="M20" s="136">
        <f>'CFLni-CLASP'!R276</f>
        <v>18.504197474917326</v>
      </c>
      <c r="N20" s="136">
        <f>'CFLni-CLASP'!S276</f>
        <v>15.743893996073</v>
      </c>
      <c r="O20" s="136">
        <f>'CFLni-CLASP'!T276</f>
        <v>13.472350199014397</v>
      </c>
      <c r="P20" s="136">
        <f>'CFLni-CLASP'!U276</f>
        <v>11.288049774891647</v>
      </c>
      <c r="Q20" s="136">
        <f>'CFLni-CLASP'!V276</f>
        <v>9.3017067108660783</v>
      </c>
    </row>
    <row r="21" spans="2:17" ht="15" thickBot="1" x14ac:dyDescent="0.4">
      <c r="B21" s="132" t="s">
        <v>431</v>
      </c>
      <c r="C21" s="137">
        <f>'CFLni-CLASP'!H278</f>
        <v>624.15753488724044</v>
      </c>
      <c r="D21" s="137">
        <f>'CFLni-CLASP'!I278</f>
        <v>543.95123116007176</v>
      </c>
      <c r="E21" s="137">
        <f>'CFLni-CLASP'!J278</f>
        <v>471.00107017216521</v>
      </c>
      <c r="F21" s="137">
        <f>'CFLni-CLASP'!K278</f>
        <v>394.3584555069786</v>
      </c>
      <c r="G21" s="137">
        <f>'CFLni-CLASP'!L278</f>
        <v>320.72736572619834</v>
      </c>
      <c r="H21" s="137">
        <f>'CFLni-CLASP'!M278</f>
        <v>260.96834816218421</v>
      </c>
      <c r="I21" s="137">
        <f>'CFLni-CLASP'!N278</f>
        <v>5.819717572801693</v>
      </c>
      <c r="J21" s="137">
        <f>'CFLni-CLASP'!O278</f>
        <v>1.5378363768361965</v>
      </c>
      <c r="K21" s="137">
        <f>'CFLni-CLASP'!P278</f>
        <v>0.36484456158135004</v>
      </c>
      <c r="L21" s="137">
        <f>'CFLni-CLASP'!Q278</f>
        <v>1.8122457961330838</v>
      </c>
      <c r="M21" s="137">
        <f>'CFLni-CLASP'!R278</f>
        <v>3.4170839324585174</v>
      </c>
      <c r="N21" s="137">
        <f>'CFLni-CLASP'!S278</f>
        <v>4.9950489002442957</v>
      </c>
      <c r="O21" s="137">
        <f>'CFLni-CLASP'!T278</f>
        <v>6.0496379940850957</v>
      </c>
      <c r="P21" s="137">
        <f>'CFLni-CLASP'!U278</f>
        <v>6.3390888412087332</v>
      </c>
      <c r="Q21" s="137">
        <f>'CFLni-CLASP'!V278</f>
        <v>6.2504145526652657</v>
      </c>
    </row>
    <row r="22" spans="2:17" ht="15" thickTop="1" x14ac:dyDescent="0.35">
      <c r="B22" s="138" t="s">
        <v>432</v>
      </c>
      <c r="C22" s="163">
        <f>'CFLni-CLASP'!H282</f>
        <v>500.35735350683979</v>
      </c>
      <c r="D22" s="169">
        <v>299</v>
      </c>
      <c r="E22" s="169">
        <v>112</v>
      </c>
      <c r="F22" s="169">
        <v>-68</v>
      </c>
      <c r="G22" s="169">
        <v>-234</v>
      </c>
      <c r="H22" s="169">
        <v>-373</v>
      </c>
      <c r="I22" s="165">
        <v>-563</v>
      </c>
      <c r="J22" s="165">
        <v>-500</v>
      </c>
      <c r="K22" s="165">
        <v>-437</v>
      </c>
      <c r="L22" s="165">
        <v>-376</v>
      </c>
      <c r="M22" s="165">
        <v>-320</v>
      </c>
      <c r="N22" s="165">
        <v>-273</v>
      </c>
      <c r="O22" s="165">
        <v>-234</v>
      </c>
      <c r="P22" s="165">
        <v>-203</v>
      </c>
      <c r="Q22" s="167">
        <v>-180</v>
      </c>
    </row>
    <row r="23" spans="2:17" ht="15" thickBot="1" x14ac:dyDescent="0.4">
      <c r="B23" s="131" t="s">
        <v>433</v>
      </c>
      <c r="C23" s="164"/>
      <c r="D23" s="164"/>
      <c r="E23" s="164"/>
      <c r="F23" s="164"/>
      <c r="G23" s="164"/>
      <c r="H23" s="164"/>
      <c r="I23" s="166"/>
      <c r="J23" s="166"/>
      <c r="K23" s="166"/>
      <c r="L23" s="166"/>
      <c r="M23" s="166"/>
      <c r="N23" s="166"/>
      <c r="O23" s="166"/>
      <c r="P23" s="166"/>
      <c r="Q23" s="168"/>
    </row>
    <row r="24" spans="2:17" ht="15" thickBot="1" x14ac:dyDescent="0.4">
      <c r="B24" s="132" t="s">
        <v>434</v>
      </c>
      <c r="C24" s="137">
        <f>'CFLni-CLASP'!H285</f>
        <v>500.35735350683979</v>
      </c>
      <c r="D24" s="133">
        <v>800</v>
      </c>
      <c r="E24" s="133">
        <v>912</v>
      </c>
      <c r="F24" s="133">
        <v>843</v>
      </c>
      <c r="G24" s="133">
        <v>609</v>
      </c>
      <c r="H24" s="133">
        <v>236</v>
      </c>
      <c r="I24" s="134">
        <v>-327</v>
      </c>
      <c r="J24" s="134">
        <v>-828</v>
      </c>
      <c r="K24" s="134">
        <v>-1264</v>
      </c>
      <c r="L24" s="134">
        <v>-1640</v>
      </c>
      <c r="M24" s="134">
        <v>-1960</v>
      </c>
      <c r="N24" s="134">
        <v>-2232</v>
      </c>
      <c r="O24" s="134">
        <v>-2467</v>
      </c>
      <c r="P24" s="134">
        <v>-2670</v>
      </c>
      <c r="Q24" s="141">
        <v>-2849</v>
      </c>
    </row>
    <row r="25" spans="2:17" ht="15.5" thickTop="1" thickBot="1" x14ac:dyDescent="0.4">
      <c r="B25" s="139" t="s">
        <v>435</v>
      </c>
      <c r="C25" s="140">
        <f>'CFLni-CLASP'!H288</f>
        <v>4.0722847448017339</v>
      </c>
      <c r="D25" s="140">
        <f>'CFLni-CLASP'!I288</f>
        <v>3.8102274365644773</v>
      </c>
      <c r="E25" s="140">
        <f>'CFLni-CLASP'!J288</f>
        <v>3.466896258810062</v>
      </c>
      <c r="F25" s="140">
        <f>'CFLni-CLASP'!K288</f>
        <v>3.0458398008962719</v>
      </c>
      <c r="G25" s="140">
        <f>'CFLni-CLASP'!L288</f>
        <v>2.5990776122189851</v>
      </c>
      <c r="H25" s="140">
        <f>'CFLni-CLASP'!M288</f>
        <v>2.1355178890364614</v>
      </c>
      <c r="I25" s="140">
        <f>'CFLni-CLASP'!N288</f>
        <v>0.6936375398555259</v>
      </c>
      <c r="J25" s="140">
        <f>'CFLni-CLASP'!O288</f>
        <v>0.53157580169068985</v>
      </c>
      <c r="K25" s="140">
        <f>'CFLni-CLASP'!P288</f>
        <v>0.39978806407857703</v>
      </c>
      <c r="L25" s="140">
        <f>'CFLni-CLASP'!Q288</f>
        <v>0.30797908589360967</v>
      </c>
      <c r="M25" s="140">
        <f>'CFLni-CLASP'!R288</f>
        <v>0.25773703625777705</v>
      </c>
      <c r="N25" s="140">
        <f>'CFLni-CLASP'!S288</f>
        <v>0.21928995208815963</v>
      </c>
      <c r="O25" s="140">
        <f>'CFLni-CLASP'!T288</f>
        <v>0.18765059205770052</v>
      </c>
      <c r="P25" s="140">
        <f>'CFLni-CLASP'!U288</f>
        <v>0.15722640757884793</v>
      </c>
      <c r="Q25" s="140">
        <f>'CFLni-CLASP'!V288</f>
        <v>0.12955948632992037</v>
      </c>
    </row>
    <row r="27" spans="2:17" x14ac:dyDescent="0.35">
      <c r="B27" s="156" t="s">
        <v>436</v>
      </c>
      <c r="C27" s="156" t="s">
        <v>437</v>
      </c>
      <c r="D27" s="157"/>
      <c r="E27" s="157"/>
      <c r="F27" s="157"/>
      <c r="G27" s="157"/>
      <c r="H27" s="157"/>
      <c r="I27" s="157"/>
      <c r="J27" s="157"/>
      <c r="K27" s="157"/>
      <c r="L27" s="157"/>
      <c r="M27" s="157"/>
      <c r="N27" s="157"/>
      <c r="O27" s="157"/>
      <c r="P27" s="157"/>
      <c r="Q27" s="157"/>
    </row>
    <row r="28" spans="2:17" ht="15" thickBot="1" x14ac:dyDescent="0.4">
      <c r="B28" s="124" t="s">
        <v>438</v>
      </c>
      <c r="C28" s="125">
        <v>2021</v>
      </c>
      <c r="D28" s="125">
        <v>2022</v>
      </c>
      <c r="E28" s="125">
        <v>2023</v>
      </c>
      <c r="F28" s="125">
        <v>2024</v>
      </c>
      <c r="G28" s="125">
        <v>2025</v>
      </c>
      <c r="H28" s="125">
        <v>2026</v>
      </c>
      <c r="I28" s="125">
        <v>2027</v>
      </c>
      <c r="J28" s="125">
        <v>2028</v>
      </c>
      <c r="K28" s="125">
        <v>2029</v>
      </c>
      <c r="L28" s="125">
        <v>2030</v>
      </c>
      <c r="M28" s="125">
        <v>2031</v>
      </c>
      <c r="N28" s="125">
        <v>2032</v>
      </c>
      <c r="O28" s="125">
        <v>2033</v>
      </c>
      <c r="P28" s="125">
        <v>2034</v>
      </c>
      <c r="Q28" s="126">
        <v>2035</v>
      </c>
    </row>
    <row r="29" spans="2:17" ht="15.5" thickTop="1" thickBot="1" x14ac:dyDescent="0.4">
      <c r="B29" s="142" t="s">
        <v>427</v>
      </c>
      <c r="C29" s="143">
        <f>'CFLni-SEA'!H270</f>
        <v>-208.16968436772936</v>
      </c>
      <c r="D29" s="143">
        <f>'CFLni-SEA'!I270</f>
        <v>-195.43642137990898</v>
      </c>
      <c r="E29" s="143">
        <f>'CFLni-SEA'!J270</f>
        <v>-178.58126582773218</v>
      </c>
      <c r="F29" s="143">
        <f>'CFLni-SEA'!K270</f>
        <v>-157.70257536852711</v>
      </c>
      <c r="G29" s="143">
        <f>'CFLni-SEA'!L270</f>
        <v>-134.9746702835443</v>
      </c>
      <c r="H29" s="143">
        <f>'CFLni-SEA'!M270</f>
        <v>-111.15213929084148</v>
      </c>
      <c r="I29" s="143">
        <f>'CFLni-SEA'!N270</f>
        <v>-90.536050529342305</v>
      </c>
      <c r="J29" s="143">
        <f>'CFLni-SEA'!O270</f>
        <v>-70.9164148414051</v>
      </c>
      <c r="K29" s="143">
        <f>'CFLni-SEA'!P270</f>
        <v>-53.602728342475643</v>
      </c>
      <c r="L29" s="143">
        <f>'CFLni-SEA'!Q270</f>
        <v>-39.434585995006131</v>
      </c>
      <c r="M29" s="143">
        <f>'CFLni-SEA'!R270</f>
        <v>-31.100961830375077</v>
      </c>
      <c r="N29" s="143">
        <f>'CFLni-SEA'!S270</f>
        <v>-24.373879645741017</v>
      </c>
      <c r="O29" s="143">
        <f>'CFLni-SEA'!T270</f>
        <v>-19.081913986640672</v>
      </c>
      <c r="P29" s="143">
        <f>'CFLni-SEA'!U270</f>
        <v>-14.717831851029727</v>
      </c>
      <c r="Q29" s="143">
        <f>'CFLni-SEA'!V270</f>
        <v>-11.101147888956707</v>
      </c>
    </row>
    <row r="30" spans="2:17" ht="15" thickBot="1" x14ac:dyDescent="0.4">
      <c r="B30" s="131" t="s">
        <v>428</v>
      </c>
      <c r="C30" s="136">
        <f>'CFLni-SEA'!H272</f>
        <v>45.660342369555146</v>
      </c>
      <c r="D30" s="136">
        <f>'CFLni-SEA'!I272</f>
        <v>39.071093660931858</v>
      </c>
      <c r="E30" s="136">
        <f>'CFLni-SEA'!J272</f>
        <v>33.414319970497665</v>
      </c>
      <c r="F30" s="136">
        <f>'CFLni-SEA'!K272</f>
        <v>27.646662518972231</v>
      </c>
      <c r="G30" s="136">
        <f>'CFLni-SEA'!L272</f>
        <v>22.17040856257546</v>
      </c>
      <c r="H30" s="136">
        <f>'CFLni-SEA'!M272</f>
        <v>18.010100564481377</v>
      </c>
      <c r="I30" s="136">
        <f>'CFLni-SEA'!N272</f>
        <v>3.7071158437163754</v>
      </c>
      <c r="J30" s="136">
        <f>'CFLni-SEA'!O272</f>
        <v>2.7113755971729718</v>
      </c>
      <c r="K30" s="136">
        <f>'CFLni-SEA'!P272</f>
        <v>1.9902864767504356</v>
      </c>
      <c r="L30" s="136">
        <f>'CFLni-SEA'!Q272</f>
        <v>1.5026767442282414</v>
      </c>
      <c r="M30" s="136">
        <f>'CFLni-SEA'!R272</f>
        <v>1.2575381519401694</v>
      </c>
      <c r="N30" s="136">
        <f>'CFLni-SEA'!S272</f>
        <v>1.0699489878985968</v>
      </c>
      <c r="O30" s="136">
        <f>'CFLni-SEA'!T272</f>
        <v>0.91557574407236109</v>
      </c>
      <c r="P30" s="136">
        <f>'CFLni-SEA'!U272</f>
        <v>0.76713152635598447</v>
      </c>
      <c r="Q30" s="136">
        <f>'CFLni-SEA'!V272</f>
        <v>0.63214041478576799</v>
      </c>
    </row>
    <row r="31" spans="2:17" ht="15" thickBot="1" x14ac:dyDescent="0.4">
      <c r="B31" s="131" t="s">
        <v>429</v>
      </c>
      <c r="C31" s="136">
        <f>'CFLni-SEA'!H274</f>
        <v>558.91488787347873</v>
      </c>
      <c r="D31" s="136">
        <f>'CFLni-SEA'!I274</f>
        <v>509.23758429509894</v>
      </c>
      <c r="E31" s="136">
        <f>'CFLni-SEA'!J274</f>
        <v>454.18196619170379</v>
      </c>
      <c r="F31" s="136">
        <f>'CFLni-SEA'!K274</f>
        <v>391.04093467615962</v>
      </c>
      <c r="G31" s="136">
        <f>'CFLni-SEA'!L274</f>
        <v>327.89124786907445</v>
      </c>
      <c r="H31" s="136">
        <f>'CFLni-SEA'!M274</f>
        <v>267.9692544678839</v>
      </c>
      <c r="I31" s="136">
        <f>'CFLni-SEA'!N274</f>
        <v>67.55458438768332</v>
      </c>
      <c r="J31" s="136">
        <f>'CFLni-SEA'!O274</f>
        <v>51.35786617742643</v>
      </c>
      <c r="K31" s="136">
        <f>'CFLni-SEA'!P274</f>
        <v>38.469403799620743</v>
      </c>
      <c r="L31" s="136">
        <f>'CFLni-SEA'!Q274</f>
        <v>29.537719805517796</v>
      </c>
      <c r="M31" s="136">
        <f>'CFLni-SEA'!R274</f>
        <v>24.71909525413902</v>
      </c>
      <c r="N31" s="136">
        <f>'CFLni-SEA'!S274</f>
        <v>21.031704611211982</v>
      </c>
      <c r="O31" s="136">
        <f>'CFLni-SEA'!T274</f>
        <v>17.997230537448289</v>
      </c>
      <c r="P31" s="136">
        <f>'CFLni-SEA'!U274</f>
        <v>15.079301763680283</v>
      </c>
      <c r="Q31" s="136">
        <f>'CFLni-SEA'!V274</f>
        <v>12.425817143577044</v>
      </c>
    </row>
    <row r="32" spans="2:17" ht="15" thickBot="1" x14ac:dyDescent="0.4">
      <c r="B32" s="131" t="s">
        <v>430</v>
      </c>
      <c r="C32" s="136">
        <f>'CFLni-SEA'!H276</f>
        <v>2385.9411902235797</v>
      </c>
      <c r="D32" s="136">
        <f>'CFLni-SEA'!I276</f>
        <v>2232.4024852691878</v>
      </c>
      <c r="E32" s="136">
        <f>'CFLni-SEA'!J276</f>
        <v>2031.2456285592293</v>
      </c>
      <c r="F32" s="136">
        <f>'CFLni-SEA'!K276</f>
        <v>1784.5497294994823</v>
      </c>
      <c r="G32" s="136">
        <f>'CFLni-SEA'!L276</f>
        <v>1522.7929086975334</v>
      </c>
      <c r="H32" s="136">
        <f>'CFLni-SEA'!M276</f>
        <v>1251.1944554995675</v>
      </c>
      <c r="I32" s="136">
        <f>'CFLni-SEA'!N276</f>
        <v>406.40045604355811</v>
      </c>
      <c r="J32" s="136">
        <f>'CFLni-SEA'!O276</f>
        <v>311.44889919569903</v>
      </c>
      <c r="K32" s="136">
        <f>'CFLni-SEA'!P276</f>
        <v>234.23480164603814</v>
      </c>
      <c r="L32" s="136">
        <f>'CFLni-SEA'!Q276</f>
        <v>180.44415673510207</v>
      </c>
      <c r="M32" s="136">
        <f>'CFLni-SEA'!R276</f>
        <v>151.0074686792361</v>
      </c>
      <c r="N32" s="136">
        <f>'CFLni-SEA'!S276</f>
        <v>128.4814206465243</v>
      </c>
      <c r="O32" s="136">
        <f>'CFLni-SEA'!T276</f>
        <v>109.94400073124248</v>
      </c>
      <c r="P32" s="136">
        <f>'CFLni-SEA'!U276</f>
        <v>92.118549055812181</v>
      </c>
      <c r="Q32" s="136">
        <f>'CFLni-SEA'!V276</f>
        <v>75.908570836889268</v>
      </c>
    </row>
    <row r="33" spans="2:17" ht="15" thickBot="1" x14ac:dyDescent="0.4">
      <c r="B33" s="132" t="s">
        <v>431</v>
      </c>
      <c r="C33" s="137">
        <f>'CFLni-SEA'!H278</f>
        <v>2782.3467360988843</v>
      </c>
      <c r="D33" s="137">
        <f>'CFLni-SEA'!I278</f>
        <v>2585.2747418453096</v>
      </c>
      <c r="E33" s="137">
        <f>'CFLni-SEA'!J278</f>
        <v>2340.2606488936985</v>
      </c>
      <c r="F33" s="137">
        <f>'CFLni-SEA'!K278</f>
        <v>2045.5347513260872</v>
      </c>
      <c r="G33" s="137">
        <f>'CFLni-SEA'!L278</f>
        <v>1737.879894845639</v>
      </c>
      <c r="H33" s="137">
        <f>'CFLni-SEA'!M278</f>
        <v>1426.0216712410913</v>
      </c>
      <c r="I33" s="137">
        <f>'CFLni-SEA'!N278</f>
        <v>387.12610574561552</v>
      </c>
      <c r="J33" s="137">
        <f>'CFLni-SEA'!O278</f>
        <v>294.60172612889335</v>
      </c>
      <c r="K33" s="137">
        <f>'CFLni-SEA'!P278</f>
        <v>221.09176357993368</v>
      </c>
      <c r="L33" s="137">
        <f>'CFLni-SEA'!Q278</f>
        <v>172.04996728984196</v>
      </c>
      <c r="M33" s="137">
        <f>'CFLni-SEA'!R278</f>
        <v>145.88314025494023</v>
      </c>
      <c r="N33" s="137">
        <f>'CFLni-SEA'!S278</f>
        <v>126.20919459989385</v>
      </c>
      <c r="O33" s="137">
        <f>'CFLni-SEA'!T278</f>
        <v>109.77489302612247</v>
      </c>
      <c r="P33" s="137">
        <f>'CFLni-SEA'!U278</f>
        <v>93.247150494818712</v>
      </c>
      <c r="Q33" s="137">
        <f>'CFLni-SEA'!V278</f>
        <v>77.865380506295381</v>
      </c>
    </row>
    <row r="34" spans="2:17" ht="15" thickTop="1" x14ac:dyDescent="0.35">
      <c r="B34" s="138" t="s">
        <v>432</v>
      </c>
      <c r="C34" s="163">
        <f>'CFLni-SEA'!H282</f>
        <v>2658.5465547184835</v>
      </c>
      <c r="D34" s="163">
        <f>'CFLni-SEA'!I282</f>
        <v>2340.7052897133667</v>
      </c>
      <c r="E34" s="163">
        <f>'CFLni-SEA'!J282</f>
        <v>1981.2667635218061</v>
      </c>
      <c r="F34" s="163">
        <f>'CFLni-SEA'!K282</f>
        <v>1582.7950607439529</v>
      </c>
      <c r="G34" s="163">
        <f>'CFLni-SEA'!L282</f>
        <v>1182.9537996070924</v>
      </c>
      <c r="H34" s="163">
        <f>'CFLni-SEA'!M282</f>
        <v>791.84400012165293</v>
      </c>
      <c r="I34" s="163">
        <f>'CFLni-SEA'!N282</f>
        <v>-181.81536526111302</v>
      </c>
      <c r="J34" s="163">
        <f>'CFLni-SEA'!O282</f>
        <v>-207.40707947420606</v>
      </c>
      <c r="K34" s="163">
        <f>'CFLni-SEA'!P282</f>
        <v>-215.91477463380431</v>
      </c>
      <c r="L34" s="163">
        <f>'CFLni-SEA'!Q282</f>
        <v>-205.57117851981104</v>
      </c>
      <c r="M34" s="163">
        <f>'CFLni-SEA'!R282</f>
        <v>-177.03558083238667</v>
      </c>
      <c r="N34" s="163">
        <f>'CFLni-SEA'!S282</f>
        <v>-151.52752370371815</v>
      </c>
      <c r="O34" s="163">
        <f>'CFLni-SEA'!T282</f>
        <v>-130.45368732210898</v>
      </c>
      <c r="P34" s="163">
        <f>'CFLni-SEA'!U282</f>
        <v>-116.31653813074915</v>
      </c>
      <c r="Q34" s="163">
        <f>'CFLni-SEA'!V282</f>
        <v>-107.94902967994877</v>
      </c>
    </row>
    <row r="35" spans="2:17" ht="15" thickBot="1" x14ac:dyDescent="0.4">
      <c r="B35" s="131" t="s">
        <v>433</v>
      </c>
      <c r="C35" s="164"/>
      <c r="D35" s="164"/>
      <c r="E35" s="164"/>
      <c r="F35" s="164"/>
      <c r="G35" s="164"/>
      <c r="H35" s="164"/>
      <c r="I35" s="164"/>
      <c r="J35" s="164"/>
      <c r="K35" s="164"/>
      <c r="L35" s="164"/>
      <c r="M35" s="164"/>
      <c r="N35" s="164"/>
      <c r="O35" s="164"/>
      <c r="P35" s="164"/>
      <c r="Q35" s="164"/>
    </row>
    <row r="36" spans="2:17" ht="15" thickBot="1" x14ac:dyDescent="0.4">
      <c r="B36" s="132" t="s">
        <v>434</v>
      </c>
      <c r="C36" s="137">
        <f>'CFLni-SEA'!H285</f>
        <v>2658.5465547184835</v>
      </c>
      <c r="D36" s="137">
        <f>'CFLni-SEA'!I285</f>
        <v>4999.2518444318503</v>
      </c>
      <c r="E36" s="137">
        <f>'CFLni-SEA'!J285</f>
        <v>6980.5186079536561</v>
      </c>
      <c r="F36" s="137">
        <f>'CFLni-SEA'!K285</f>
        <v>8563.3136686976086</v>
      </c>
      <c r="G36" s="137">
        <f>'CFLni-SEA'!L285</f>
        <v>9746.2674683047007</v>
      </c>
      <c r="H36" s="137">
        <f>'CFLni-SEA'!M285</f>
        <v>10538.111468426354</v>
      </c>
      <c r="I36" s="137">
        <f>'CFLni-SEA'!N285</f>
        <v>10356.296103165241</v>
      </c>
      <c r="J36" s="137">
        <f>'CFLni-SEA'!O285</f>
        <v>10148.889023691036</v>
      </c>
      <c r="K36" s="137">
        <f>'CFLni-SEA'!P285</f>
        <v>9932.9742490572316</v>
      </c>
      <c r="L36" s="137">
        <f>'CFLni-SEA'!Q285</f>
        <v>9727.4030705374207</v>
      </c>
      <c r="M36" s="137">
        <f>'CFLni-SEA'!R285</f>
        <v>9550.3674897050332</v>
      </c>
      <c r="N36" s="137">
        <f>'CFLni-SEA'!S285</f>
        <v>9398.8399660013147</v>
      </c>
      <c r="O36" s="137">
        <f>'CFLni-SEA'!T285</f>
        <v>9268.3862786792051</v>
      </c>
      <c r="P36" s="137">
        <f>'CFLni-SEA'!U285</f>
        <v>9152.0697405484552</v>
      </c>
      <c r="Q36" s="137">
        <f>'CFLni-SEA'!V285</f>
        <v>9044.1207108685066</v>
      </c>
    </row>
    <row r="37" spans="2:17" ht="15.5" thickTop="1" thickBot="1" x14ac:dyDescent="0.4">
      <c r="B37" s="139" t="s">
        <v>435</v>
      </c>
      <c r="C37" s="140">
        <f>'CFLni-SEA'!H288</f>
        <v>33.232752292399859</v>
      </c>
      <c r="D37" s="140">
        <f>'CFLni-SEA'!I288</f>
        <v>31.094177473392254</v>
      </c>
      <c r="E37" s="140">
        <f>'CFLni-SEA'!J288</f>
        <v>28.292349826360688</v>
      </c>
      <c r="F37" s="140">
        <f>'CFLni-SEA'!K288</f>
        <v>24.856228375171362</v>
      </c>
      <c r="G37" s="140">
        <f>'CFLni-SEA'!L288</f>
        <v>21.210329799715645</v>
      </c>
      <c r="H37" s="140">
        <f>'CFLni-SEA'!M288</f>
        <v>17.427351344458263</v>
      </c>
      <c r="I37" s="140">
        <f>'CFLni-SEA'!N288</f>
        <v>5.6605777806067028</v>
      </c>
      <c r="J37" s="140">
        <f>'CFLni-SEA'!O288</f>
        <v>4.3380382387972372</v>
      </c>
      <c r="K37" s="140">
        <f>'CFLni-SEA'!P288</f>
        <v>3.262556165784102</v>
      </c>
      <c r="L37" s="140">
        <f>'CFLni-SEA'!Q288</f>
        <v>2.5133293259532077</v>
      </c>
      <c r="M37" s="140">
        <f>'CFLni-SEA'!R288</f>
        <v>2.1033183137465028</v>
      </c>
      <c r="N37" s="140">
        <f>'CFLni-SEA'!S288</f>
        <v>1.7895626447194459</v>
      </c>
      <c r="O37" s="140">
        <f>'CFLni-SEA'!T288</f>
        <v>1.5313628673280206</v>
      </c>
      <c r="P37" s="140">
        <f>'CFLni-SEA'!U288</f>
        <v>1.2830797904202411</v>
      </c>
      <c r="Q37" s="140">
        <f>'CFLni-SEA'!V288</f>
        <v>1.0572979509423861</v>
      </c>
    </row>
    <row r="39" spans="2:17" x14ac:dyDescent="0.35">
      <c r="B39" s="156" t="s">
        <v>439</v>
      </c>
      <c r="C39" s="156" t="s">
        <v>440</v>
      </c>
      <c r="D39" s="157"/>
      <c r="E39" s="157"/>
      <c r="F39" s="157"/>
      <c r="G39" s="157"/>
      <c r="H39" s="157"/>
      <c r="I39" s="157"/>
      <c r="J39" s="157"/>
      <c r="K39" s="157"/>
      <c r="L39" s="157"/>
      <c r="M39" s="157"/>
      <c r="N39" s="157"/>
      <c r="O39" s="157"/>
      <c r="P39" s="157"/>
      <c r="Q39" s="157"/>
    </row>
    <row r="40" spans="2:17" ht="15" thickBot="1" x14ac:dyDescent="0.4">
      <c r="B40" s="124" t="s">
        <v>441</v>
      </c>
      <c r="C40" s="144">
        <v>2021</v>
      </c>
      <c r="D40" s="144">
        <v>2022</v>
      </c>
      <c r="E40" s="144">
        <v>2023</v>
      </c>
      <c r="F40" s="144">
        <v>2024</v>
      </c>
      <c r="G40" s="144">
        <v>2025</v>
      </c>
      <c r="H40" s="144">
        <v>2026</v>
      </c>
      <c r="I40" s="144">
        <v>2027</v>
      </c>
      <c r="J40" s="144">
        <v>2028</v>
      </c>
      <c r="K40" s="144">
        <v>2029</v>
      </c>
      <c r="L40" s="144">
        <v>2030</v>
      </c>
      <c r="M40" s="144">
        <v>2031</v>
      </c>
      <c r="N40" s="144">
        <v>2032</v>
      </c>
      <c r="O40" s="144">
        <v>2033</v>
      </c>
      <c r="P40" s="144">
        <v>2034</v>
      </c>
      <c r="Q40" s="145">
        <v>2035</v>
      </c>
    </row>
    <row r="41" spans="2:17" ht="15.5" thickTop="1" thickBot="1" x14ac:dyDescent="0.4">
      <c r="B41" s="142" t="s">
        <v>427</v>
      </c>
      <c r="C41" s="143">
        <f>'CFLni-SENS'!H270</f>
        <v>-208.16968436772936</v>
      </c>
      <c r="D41" s="143">
        <f>'CFLni-SENS'!I270</f>
        <v>-195.43642137990898</v>
      </c>
      <c r="E41" s="143">
        <f>'CFLni-SENS'!J270</f>
        <v>-178.58126582773218</v>
      </c>
      <c r="F41" s="143">
        <f>'CFLni-SENS'!K270</f>
        <v>-157.70257536852711</v>
      </c>
      <c r="G41" s="143">
        <f>'CFLni-SENS'!L270</f>
        <v>-134.9746702835443</v>
      </c>
      <c r="H41" s="143">
        <f>'CFLni-SENS'!M270</f>
        <v>-111.15213929084148</v>
      </c>
      <c r="I41" s="143">
        <f>'CFLni-SENS'!N270</f>
        <v>-90.536050529342305</v>
      </c>
      <c r="J41" s="143">
        <f>'CFLni-SENS'!O270</f>
        <v>-70.9164148414051</v>
      </c>
      <c r="K41" s="143">
        <f>'CFLni-SENS'!P270</f>
        <v>-53.602728342475643</v>
      </c>
      <c r="L41" s="143">
        <f>'CFLni-SENS'!Q270</f>
        <v>-39.434585995006131</v>
      </c>
      <c r="M41" s="143">
        <f>'CFLni-SENS'!R270</f>
        <v>-31.100961830375077</v>
      </c>
      <c r="N41" s="143">
        <f>'CFLni-SENS'!S270</f>
        <v>-24.373879645741017</v>
      </c>
      <c r="O41" s="143">
        <f>'CFLni-SENS'!T270</f>
        <v>-19.081913986640672</v>
      </c>
      <c r="P41" s="143">
        <f>'CFLni-SENS'!U270</f>
        <v>-14.717831851029727</v>
      </c>
      <c r="Q41" s="143">
        <f>'CFLni-SENS'!V270</f>
        <v>-11.101147888956707</v>
      </c>
    </row>
    <row r="42" spans="2:17" ht="15" thickBot="1" x14ac:dyDescent="0.4">
      <c r="B42" s="131" t="s">
        <v>428</v>
      </c>
      <c r="C42" s="136">
        <f>'CFLni-SENS'!H272</f>
        <v>265.46710679973921</v>
      </c>
      <c r="D42" s="136">
        <f>'CFLni-SENS'!I272</f>
        <v>227.15752128448753</v>
      </c>
      <c r="E42" s="136">
        <f>'CFLni-SENS'!J272</f>
        <v>194.26930215405622</v>
      </c>
      <c r="F42" s="136">
        <f>'CFLni-SENS'!K272</f>
        <v>160.7364099940246</v>
      </c>
      <c r="G42" s="136">
        <f>'CFLni-SENS'!L272</f>
        <v>128.89772420102011</v>
      </c>
      <c r="H42" s="136">
        <f>'CFLni-SENS'!M272</f>
        <v>104.70988700279867</v>
      </c>
      <c r="I42" s="136">
        <f>'CFLni-SENS'!N272</f>
        <v>21.552999091374275</v>
      </c>
      <c r="J42" s="136">
        <f>'CFLni-SENS'!O272</f>
        <v>15.763811611470766</v>
      </c>
      <c r="K42" s="136">
        <f>'CFLni-SENS'!P272</f>
        <v>11.571433004362996</v>
      </c>
      <c r="L42" s="136">
        <f>'CFLni-SENS'!Q272</f>
        <v>8.7364926990014027</v>
      </c>
      <c r="M42" s="136">
        <f>'CFLni-SENS'!R272</f>
        <v>7.3112683252335442</v>
      </c>
      <c r="N42" s="136">
        <f>'CFLni-SENS'!S272</f>
        <v>6.2206336505732374</v>
      </c>
      <c r="O42" s="136">
        <f>'CFLni-SENS'!T272</f>
        <v>5.3231147911183783</v>
      </c>
      <c r="P42" s="136">
        <f>'CFLni-SENS'!U272</f>
        <v>4.4600670136975831</v>
      </c>
      <c r="Q42" s="136">
        <f>'CFLni-SENS'!V272</f>
        <v>3.6752349696846971</v>
      </c>
    </row>
    <row r="43" spans="2:17" ht="15" thickBot="1" x14ac:dyDescent="0.4">
      <c r="B43" s="131" t="s">
        <v>429</v>
      </c>
      <c r="C43" s="136">
        <f>'CFLni-SENS'!H274</f>
        <v>203.83475123029859</v>
      </c>
      <c r="D43" s="136">
        <f>'CFLni-SENS'!I274</f>
        <v>185.71757268238477</v>
      </c>
      <c r="E43" s="136">
        <f>'CFLni-SENS'!J274</f>
        <v>165.63893734197802</v>
      </c>
      <c r="F43" s="136">
        <f>'CFLni-SENS'!K274</f>
        <v>142.61157355075116</v>
      </c>
      <c r="G43" s="136">
        <f>'CFLni-SENS'!L274</f>
        <v>119.5810531980578</v>
      </c>
      <c r="H43" s="136">
        <f>'CFLni-SENS'!M274</f>
        <v>97.727663919724264</v>
      </c>
      <c r="I43" s="136">
        <f>'CFLni-SENS'!N274</f>
        <v>24.636974612575976</v>
      </c>
      <c r="J43" s="136">
        <f>'CFLni-SENS'!O274</f>
        <v>18.730075192350998</v>
      </c>
      <c r="K43" s="136">
        <f>'CFLni-SENS'!P274</f>
        <v>14.029687746032369</v>
      </c>
      <c r="L43" s="136">
        <f>'CFLni-SENS'!Q274</f>
        <v>10.772326697854776</v>
      </c>
      <c r="M43" s="136">
        <f>'CFLni-SENS'!R274</f>
        <v>9.01498732827827</v>
      </c>
      <c r="N43" s="136">
        <f>'CFLni-SENS'!S274</f>
        <v>7.670205912185259</v>
      </c>
      <c r="O43" s="136">
        <f>'CFLni-SENS'!T274</f>
        <v>6.5635414068009794</v>
      </c>
      <c r="P43" s="136">
        <f>'CFLni-SENS'!U274</f>
        <v>5.4993806577973317</v>
      </c>
      <c r="Q43" s="136">
        <f>'CFLni-SENS'!V274</f>
        <v>4.5316619779639105</v>
      </c>
    </row>
    <row r="44" spans="2:17" ht="15" thickBot="1" x14ac:dyDescent="0.4">
      <c r="B44" s="131" t="s">
        <v>430</v>
      </c>
      <c r="C44" s="136">
        <f>'CFLni-SENS'!H276</f>
        <v>1491.6793937002692</v>
      </c>
      <c r="D44" s="136">
        <f>'CFLni-SENS'!I276</f>
        <v>1395.6877057012739</v>
      </c>
      <c r="E44" s="136">
        <f>'CFLni-SENS'!J276</f>
        <v>1269.9253695274954</v>
      </c>
      <c r="F44" s="136">
        <f>'CFLni-SENS'!K276</f>
        <v>1115.6922347605393</v>
      </c>
      <c r="G44" s="136">
        <f>'CFLni-SENS'!L276</f>
        <v>952.04308139889577</v>
      </c>
      <c r="H44" s="136">
        <f>'CFLni-SENS'!M276</f>
        <v>782.24098499504089</v>
      </c>
      <c r="I44" s="136">
        <f>'CFLni-SENS'!N276</f>
        <v>254.07968492876404</v>
      </c>
      <c r="J44" s="136">
        <f>'CFLni-SENS'!O276</f>
        <v>194.71641087571055</v>
      </c>
      <c r="K44" s="136">
        <f>'CFLni-SENS'!P276</f>
        <v>146.44251431449712</v>
      </c>
      <c r="L44" s="136">
        <f>'CFLni-SENS'!Q276</f>
        <v>112.81285197568121</v>
      </c>
      <c r="M44" s="136">
        <f>'CFLni-SENS'!R276</f>
        <v>94.409170790394526</v>
      </c>
      <c r="N44" s="136">
        <f>'CFLni-SENS'!S276</f>
        <v>80.325989775882647</v>
      </c>
      <c r="O44" s="136">
        <f>'CFLni-SENS'!T276</f>
        <v>68.736480607216308</v>
      </c>
      <c r="P44" s="136">
        <f>'CFLni-SENS'!U276</f>
        <v>57.59209068822269</v>
      </c>
      <c r="Q44" s="136">
        <f>'CFLni-SENS'!V276</f>
        <v>47.457687300337142</v>
      </c>
    </row>
    <row r="45" spans="2:17" ht="15" thickBot="1" x14ac:dyDescent="0.4">
      <c r="B45" s="132" t="s">
        <v>431</v>
      </c>
      <c r="C45" s="137">
        <f>'CFLni-SENS'!H278</f>
        <v>1752.8115673625778</v>
      </c>
      <c r="D45" s="137">
        <f>'CFLni-SENS'!I278</f>
        <v>1613.1263782882372</v>
      </c>
      <c r="E45" s="137">
        <f>'CFLni-SENS'!J278</f>
        <v>1451.2523431957975</v>
      </c>
      <c r="F45" s="137">
        <f>'CFLni-SENS'!K278</f>
        <v>1261.3376429367881</v>
      </c>
      <c r="G45" s="137">
        <f>'CFLni-SENS'!L278</f>
        <v>1065.5471885144293</v>
      </c>
      <c r="H45" s="137">
        <f>'CFLni-SENS'!M278</f>
        <v>873.52639662672232</v>
      </c>
      <c r="I45" s="137">
        <f>'CFLni-SENS'!N278</f>
        <v>209.73360810337195</v>
      </c>
      <c r="J45" s="137">
        <f>'CFLni-SENS'!O278</f>
        <v>158.29388283812722</v>
      </c>
      <c r="K45" s="137">
        <f>'CFLni-SENS'!P278</f>
        <v>118.44090672241686</v>
      </c>
      <c r="L45" s="137">
        <f>'CFLni-SENS'!Q278</f>
        <v>92.887085377531264</v>
      </c>
      <c r="M45" s="137">
        <f>'CFLni-SENS'!R278</f>
        <v>79.634464613531264</v>
      </c>
      <c r="N45" s="137">
        <f>'CFLni-SENS'!S278</f>
        <v>69.84294969290012</v>
      </c>
      <c r="O45" s="137">
        <f>'CFLni-SENS'!T278</f>
        <v>61.541222818494987</v>
      </c>
      <c r="P45" s="137">
        <f>'CFLni-SENS'!U278</f>
        <v>52.833706508687882</v>
      </c>
      <c r="Q45" s="137">
        <f>'CFLni-SENS'!V278</f>
        <v>44.563436359029041</v>
      </c>
    </row>
    <row r="46" spans="2:17" ht="15" thickTop="1" x14ac:dyDescent="0.35">
      <c r="B46" s="138" t="s">
        <v>432</v>
      </c>
      <c r="C46" s="163">
        <f>'CFLni-SENS'!H282</f>
        <v>1629.011385982177</v>
      </c>
      <c r="D46" s="163">
        <f>'CFLni-SENS'!I282</f>
        <v>1368.5569261562944</v>
      </c>
      <c r="E46" s="163">
        <f>'CFLni-SENS'!J282</f>
        <v>1092.258457823905</v>
      </c>
      <c r="F46" s="163">
        <f>'CFLni-SENS'!K282</f>
        <v>798.59795235465378</v>
      </c>
      <c r="G46" s="163">
        <f>'CFLni-SENS'!L282</f>
        <v>510.62109327588269</v>
      </c>
      <c r="H46" s="163">
        <f>'CFLni-SENS'!M282</f>
        <v>239.34872550728392</v>
      </c>
      <c r="I46" s="163">
        <f>'CFLni-SENS'!N282</f>
        <v>-359.20786290335661</v>
      </c>
      <c r="J46" s="163">
        <f>'CFLni-SENS'!O282</f>
        <v>-343.71492276497219</v>
      </c>
      <c r="K46" s="163">
        <f>'CFLni-SENS'!P282</f>
        <v>-318.56563149132114</v>
      </c>
      <c r="L46" s="163">
        <f>'CFLni-SENS'!Q282</f>
        <v>-284.73406043212174</v>
      </c>
      <c r="M46" s="163">
        <f>'CFLni-SENS'!R282</f>
        <v>-243.28425647379564</v>
      </c>
      <c r="N46" s="163">
        <f>'CFLni-SENS'!S282</f>
        <v>-207.8937686107119</v>
      </c>
      <c r="O46" s="163">
        <f>'CFLni-SENS'!T282</f>
        <v>-178.68735752973646</v>
      </c>
      <c r="P46" s="163">
        <f>'CFLni-SENS'!U282</f>
        <v>-156.72998211687997</v>
      </c>
      <c r="Q46" s="163">
        <f>'CFLni-SENS'!V282</f>
        <v>-141.25097382721509</v>
      </c>
    </row>
    <row r="47" spans="2:17" ht="15" thickBot="1" x14ac:dyDescent="0.4">
      <c r="B47" s="131" t="s">
        <v>433</v>
      </c>
      <c r="C47" s="164"/>
      <c r="D47" s="164"/>
      <c r="E47" s="164"/>
      <c r="F47" s="164"/>
      <c r="G47" s="164"/>
      <c r="H47" s="164"/>
      <c r="I47" s="164"/>
      <c r="J47" s="164"/>
      <c r="K47" s="164"/>
      <c r="L47" s="164"/>
      <c r="M47" s="164"/>
      <c r="N47" s="164"/>
      <c r="O47" s="164"/>
      <c r="P47" s="164"/>
      <c r="Q47" s="164"/>
    </row>
    <row r="48" spans="2:17" ht="15" thickBot="1" x14ac:dyDescent="0.4">
      <c r="B48" s="132" t="s">
        <v>434</v>
      </c>
      <c r="C48" s="137">
        <f>'CFLni-SENS'!H285</f>
        <v>1629.011385982177</v>
      </c>
      <c r="D48" s="137">
        <f>'CFLni-SENS'!I285</f>
        <v>2997.5683121384714</v>
      </c>
      <c r="E48" s="137">
        <f>'CFLni-SENS'!J285</f>
        <v>4089.8267699623766</v>
      </c>
      <c r="F48" s="137">
        <f>'CFLni-SENS'!K285</f>
        <v>4888.4247223170305</v>
      </c>
      <c r="G48" s="137">
        <f>'CFLni-SENS'!L285</f>
        <v>5399.0458155929136</v>
      </c>
      <c r="H48" s="137">
        <f>'CFLni-SENS'!M285</f>
        <v>5638.3945411001978</v>
      </c>
      <c r="I48" s="137">
        <f>'CFLni-SENS'!N285</f>
        <v>5279.1866781968411</v>
      </c>
      <c r="J48" s="137">
        <f>'CFLni-SENS'!O285</f>
        <v>4935.4717554318686</v>
      </c>
      <c r="K48" s="137">
        <f>'CFLni-SENS'!P285</f>
        <v>4616.9061239405473</v>
      </c>
      <c r="L48" s="137">
        <f>'CFLni-SENS'!Q285</f>
        <v>4332.1720635084257</v>
      </c>
      <c r="M48" s="137">
        <f>'CFLni-SENS'!R285</f>
        <v>4088.88780703463</v>
      </c>
      <c r="N48" s="137">
        <f>'CFLni-SENS'!S285</f>
        <v>3880.994038423918</v>
      </c>
      <c r="O48" s="137">
        <f>'CFLni-SENS'!T285</f>
        <v>3702.3066808941817</v>
      </c>
      <c r="P48" s="137">
        <f>'CFLni-SENS'!U285</f>
        <v>3545.5766987773018</v>
      </c>
      <c r="Q48" s="137">
        <f>'CFLni-SENS'!V285</f>
        <v>3404.3257249500866</v>
      </c>
    </row>
    <row r="49" spans="2:17" ht="15.5" thickTop="1" thickBot="1" x14ac:dyDescent="0.4">
      <c r="B49" s="139" t="s">
        <v>435</v>
      </c>
      <c r="C49" s="140">
        <f>'CFLni-SENS'!H288</f>
        <v>19.578292042316029</v>
      </c>
      <c r="D49" s="140">
        <f>'CFLni-SENS'!I288</f>
        <v>18.318401137329221</v>
      </c>
      <c r="E49" s="140">
        <f>'CFLni-SENS'!J288</f>
        <v>16.667770475048375</v>
      </c>
      <c r="F49" s="140">
        <f>'CFLni-SENS'!K288</f>
        <v>14.643460581232079</v>
      </c>
      <c r="G49" s="140">
        <f>'CFLni-SENS'!L288</f>
        <v>12.495565443360508</v>
      </c>
      <c r="H49" s="140">
        <f>'CFLni-SENS'!M288</f>
        <v>10.266912928059911</v>
      </c>
      <c r="I49" s="140">
        <f>'CFLni-SENS'!N288</f>
        <v>3.3347958646900278</v>
      </c>
      <c r="J49" s="140">
        <f>'CFLni-SENS'!O288</f>
        <v>2.555652892743701</v>
      </c>
      <c r="K49" s="140">
        <f>'CFLni-SENS'!P288</f>
        <v>1.9220580003777747</v>
      </c>
      <c r="L49" s="140">
        <f>'CFLni-SENS'!Q288</f>
        <v>1.4806686821808162</v>
      </c>
      <c r="M49" s="140">
        <f>'CFLni-SENS'!R288</f>
        <v>1.2391203666239283</v>
      </c>
      <c r="N49" s="140">
        <f>'CFLni-SENS'!S288</f>
        <v>1.0542786158084598</v>
      </c>
      <c r="O49" s="140">
        <f>'CFLni-SENS'!T288</f>
        <v>0.90216630796971409</v>
      </c>
      <c r="P49" s="140">
        <f>'CFLni-SENS'!U288</f>
        <v>0.75589619028292276</v>
      </c>
      <c r="Q49" s="140">
        <f>'CFLni-SENS'!V288</f>
        <v>0.62288214581692503</v>
      </c>
    </row>
    <row r="51" spans="2:17" x14ac:dyDescent="0.35">
      <c r="B51" s="158" t="s">
        <v>442</v>
      </c>
      <c r="C51" s="158" t="s">
        <v>443</v>
      </c>
      <c r="D51" s="159"/>
      <c r="E51" s="159"/>
      <c r="F51" s="159"/>
      <c r="G51" s="159"/>
      <c r="H51" s="159"/>
      <c r="I51" s="159"/>
      <c r="J51" s="159"/>
      <c r="K51" s="159"/>
      <c r="L51" s="159"/>
      <c r="M51" s="159"/>
      <c r="N51" s="159"/>
      <c r="O51" s="159"/>
      <c r="P51" s="159"/>
      <c r="Q51" s="159"/>
    </row>
    <row r="52" spans="2:17" ht="15" thickBot="1" x14ac:dyDescent="0.4">
      <c r="B52" s="124" t="s">
        <v>417</v>
      </c>
      <c r="C52" s="125">
        <v>2021</v>
      </c>
      <c r="D52" s="125">
        <v>2022</v>
      </c>
      <c r="E52" s="125">
        <v>2023</v>
      </c>
      <c r="F52" s="125">
        <v>2024</v>
      </c>
      <c r="G52" s="125">
        <v>2025</v>
      </c>
      <c r="H52" s="125">
        <v>2026</v>
      </c>
      <c r="I52" s="125">
        <v>2027</v>
      </c>
      <c r="J52" s="125">
        <v>2028</v>
      </c>
      <c r="K52" s="125">
        <v>2029</v>
      </c>
      <c r="L52" s="125">
        <v>2030</v>
      </c>
      <c r="M52" s="125">
        <v>2031</v>
      </c>
      <c r="N52" s="125">
        <v>2032</v>
      </c>
      <c r="O52" s="125">
        <v>2033</v>
      </c>
      <c r="P52" s="125">
        <v>2034</v>
      </c>
      <c r="Q52" s="126">
        <v>2035</v>
      </c>
    </row>
    <row r="53" spans="2:17" ht="15.5" thickTop="1" thickBot="1" x14ac:dyDescent="0.4">
      <c r="B53" s="127" t="s">
        <v>444</v>
      </c>
      <c r="C53" s="135">
        <f>'LFL T5-CLASP'!H10</f>
        <v>61.167876708288517</v>
      </c>
      <c r="D53" s="135">
        <f>'LFL T5-CLASP'!I10</f>
        <v>57.289703994821494</v>
      </c>
      <c r="E53" s="135">
        <f>'LFL T5-CLASP'!J10</f>
        <v>52.65701314345992</v>
      </c>
      <c r="F53" s="135">
        <f>'LFL T5-CLASP'!K10</f>
        <v>47.695318123547693</v>
      </c>
      <c r="G53" s="135">
        <f>'LFL T5-CLASP'!L10</f>
        <v>42.72510755965498</v>
      </c>
      <c r="H53" s="135">
        <f>'LFL T5-CLASP'!M10</f>
        <v>39.322610069541213</v>
      </c>
      <c r="I53" s="135">
        <f>'LFL T5-CLASP'!N10</f>
        <v>36.097735113930717</v>
      </c>
      <c r="J53" s="135">
        <f>'LFL T5-CLASP'!O10</f>
        <v>32.998466066326316</v>
      </c>
      <c r="K53" s="135">
        <f>'LFL T5-CLASP'!P10</f>
        <v>29.92548598993957</v>
      </c>
      <c r="L53" s="135">
        <f>'LFL T5-CLASP'!Q10</f>
        <v>26.836966380481631</v>
      </c>
      <c r="M53" s="135">
        <f>'LFL T5-CLASP'!R10</f>
        <v>25.031019045918782</v>
      </c>
      <c r="N53" s="135">
        <f>'LFL T5-CLASP'!S10</f>
        <v>23.111323059481578</v>
      </c>
      <c r="O53" s="135">
        <f>'LFL T5-CLASP'!T10</f>
        <v>21.086688473851609</v>
      </c>
      <c r="P53" s="135">
        <f>'LFL T5-CLASP'!U10</f>
        <v>18.985869093470018</v>
      </c>
      <c r="Q53" s="135">
        <f>'LFL T5-CLASP'!V10</f>
        <v>16.898090606889316</v>
      </c>
    </row>
    <row r="54" spans="2:17" ht="15" thickBot="1" x14ac:dyDescent="0.4">
      <c r="B54" s="127" t="s">
        <v>445</v>
      </c>
      <c r="C54" s="135">
        <f>'LFL T5-CLASP'!H19</f>
        <v>0.36892679493086217</v>
      </c>
      <c r="D54" s="135">
        <f>'LFL T5-CLASP'!I19</f>
        <v>0.34508374185127844</v>
      </c>
      <c r="E54" s="135">
        <f>'LFL T5-CLASP'!J19</f>
        <v>0.32070503970635394</v>
      </c>
      <c r="F54" s="135">
        <f>'LFL T5-CLASP'!K19</f>
        <v>0.29582502387734916</v>
      </c>
      <c r="G54" s="135">
        <f>'LFL T5-CLASP'!L19</f>
        <v>0.27047933017090747</v>
      </c>
      <c r="H54" s="135">
        <f>'LFL T5-CLASP'!M19</f>
        <v>0.25376795228863402</v>
      </c>
      <c r="I54" s="135">
        <f>'LFL T5-CLASP'!N19</f>
        <v>0.23406260398818565</v>
      </c>
      <c r="J54" s="135">
        <f>'LFL T5-CLASP'!O19</f>
        <v>0.21702602102694399</v>
      </c>
      <c r="K54" s="135">
        <f>'LFL T5-CLASP'!P19</f>
        <v>0.19976346458435354</v>
      </c>
      <c r="L54" s="135">
        <f>'LFL T5-CLASP'!Q19</f>
        <v>0.22324324090391504</v>
      </c>
      <c r="M54" s="135">
        <f>'LFL T5-CLASP'!R19</f>
        <v>0.32001182433435482</v>
      </c>
      <c r="N54" s="135">
        <f>'LFL T5-CLASP'!S19</f>
        <v>0.44388009007921153</v>
      </c>
      <c r="O54" s="135">
        <f>'LFL T5-CLASP'!T19</f>
        <v>0.57421943211521198</v>
      </c>
      <c r="P54" s="135">
        <f>'LFL T5-CLASP'!U19</f>
        <v>0.68192765674861167</v>
      </c>
      <c r="Q54" s="135">
        <f>'LFL T5-CLASP'!V19</f>
        <v>0.78791308837610297</v>
      </c>
    </row>
    <row r="55" spans="2:17" ht="15" thickBot="1" x14ac:dyDescent="0.4">
      <c r="B55" s="128" t="s">
        <v>446</v>
      </c>
      <c r="C55" s="135">
        <f>'LFL T5-CLASP'!H20</f>
        <v>60.798949913357653</v>
      </c>
      <c r="D55" s="135">
        <f>'LFL T5-CLASP'!I20</f>
        <v>56.944620252970218</v>
      </c>
      <c r="E55" s="135">
        <f>'LFL T5-CLASP'!J20</f>
        <v>52.336308103753566</v>
      </c>
      <c r="F55" s="135">
        <f>'LFL T5-CLASP'!K20</f>
        <v>47.399493099670345</v>
      </c>
      <c r="G55" s="135">
        <f>'LFL T5-CLASP'!L20</f>
        <v>42.454628229484072</v>
      </c>
      <c r="H55" s="135">
        <f>'LFL T5-CLASP'!M20</f>
        <v>39.068842117252579</v>
      </c>
      <c r="I55" s="135">
        <f>'LFL T5-CLASP'!N20</f>
        <v>35.863672509942532</v>
      </c>
      <c r="J55" s="135">
        <f>'LFL T5-CLASP'!O20</f>
        <v>32.78144004529937</v>
      </c>
      <c r="K55" s="135">
        <f>'LFL T5-CLASP'!P20</f>
        <v>29.725722525355216</v>
      </c>
      <c r="L55" s="135">
        <f>'LFL T5-CLASP'!Q20</f>
        <v>26.613723139577715</v>
      </c>
      <c r="M55" s="135">
        <f>'LFL T5-CLASP'!R20</f>
        <v>0</v>
      </c>
      <c r="N55" s="135">
        <f>'LFL T5-CLASP'!S20</f>
        <v>0</v>
      </c>
      <c r="O55" s="135">
        <f>'LFL T5-CLASP'!T20</f>
        <v>0</v>
      </c>
      <c r="P55" s="135">
        <f>'LFL T5-CLASP'!U20</f>
        <v>0</v>
      </c>
      <c r="Q55" s="135">
        <f>'LFL T5-CLASP'!V20</f>
        <v>0</v>
      </c>
    </row>
    <row r="56" spans="2:17" ht="15" thickBot="1" x14ac:dyDescent="0.4">
      <c r="B56" s="146"/>
      <c r="C56" s="147"/>
      <c r="D56" s="147"/>
      <c r="E56" s="147"/>
      <c r="F56" s="147"/>
      <c r="G56" s="147"/>
      <c r="H56" s="147"/>
      <c r="I56" s="147"/>
      <c r="J56" s="147"/>
      <c r="K56" s="147"/>
      <c r="L56" s="147"/>
      <c r="M56" s="147"/>
      <c r="N56" s="147"/>
      <c r="O56" s="147"/>
      <c r="P56" s="147"/>
      <c r="Q56" s="148"/>
    </row>
    <row r="57" spans="2:17" ht="15" thickBot="1" x14ac:dyDescent="0.4">
      <c r="B57" s="131" t="s">
        <v>421</v>
      </c>
      <c r="C57" s="136">
        <f>'LFL T5-CLASP'!H241</f>
        <v>-1476.5105859241555</v>
      </c>
      <c r="D57" s="136">
        <f>'LFL T5-CLASP'!I241</f>
        <v>-2984.0223426719022</v>
      </c>
      <c r="E57" s="136">
        <f>'LFL T5-CLASP'!J241</f>
        <v>-4500.8007707511333</v>
      </c>
      <c r="F57" s="136">
        <f>'LFL T5-CLASP'!K241</f>
        <v>-5979.7781493283283</v>
      </c>
      <c r="G57" s="136">
        <f>'LFL T5-CLASP'!L241</f>
        <v>-7388.5469208276272</v>
      </c>
      <c r="H57" s="136">
        <f>'LFL T5-CLASP'!M241</f>
        <v>-8754.3917408996822</v>
      </c>
      <c r="I57" s="136">
        <f>'LFL T5-CLASP'!N241</f>
        <v>-10032.818746847715</v>
      </c>
      <c r="J57" s="136">
        <f>'LFL T5-CLASP'!O241</f>
        <v>-11222.993197019017</v>
      </c>
      <c r="K57" s="136">
        <f>'LFL T5-CLASP'!P241</f>
        <v>-12321.044203682757</v>
      </c>
      <c r="L57" s="136">
        <f>'LFL T5-CLASP'!Q241</f>
        <v>-13320.72692426</v>
      </c>
      <c r="M57" s="136">
        <f>'LFL T5-CLASP'!R241</f>
        <v>-12191.735472101111</v>
      </c>
      <c r="N57" s="136">
        <f>'LFL T5-CLASP'!S241</f>
        <v>-11120.720896476303</v>
      </c>
      <c r="O57" s="136">
        <f>'LFL T5-CLASP'!T241</f>
        <v>-10127.901235738953</v>
      </c>
      <c r="P57" s="136">
        <f>'LFL T5-CLASP'!U241</f>
        <v>-9221.6864656655234</v>
      </c>
      <c r="Q57" s="136">
        <f>'LFL T5-CLASP'!V241</f>
        <v>-8402.7758642391691</v>
      </c>
    </row>
    <row r="58" spans="2:17" ht="15" thickBot="1" x14ac:dyDescent="0.4">
      <c r="B58" s="132" t="s">
        <v>422</v>
      </c>
      <c r="C58" s="137">
        <f>'LFL T5-CLASP'!H244</f>
        <v>-259.91897959535004</v>
      </c>
      <c r="D58" s="137">
        <f>'LFL T5-CLASP'!I244</f>
        <v>-530.55422748278409</v>
      </c>
      <c r="E58" s="137">
        <f>'LFL T5-CLASP'!J244</f>
        <v>-808.24418343482557</v>
      </c>
      <c r="F58" s="137">
        <f>'LFL T5-CLASP'!K244</f>
        <v>-1084.5822959895231</v>
      </c>
      <c r="G58" s="137">
        <f>'LFL T5-CLASP'!L244</f>
        <v>-1353.5078738919838</v>
      </c>
      <c r="H58" s="137">
        <f>'LFL T5-CLASP'!M244</f>
        <v>-1619.7642224223496</v>
      </c>
      <c r="I58" s="137">
        <f>'LFL T5-CLASP'!N244</f>
        <v>-1874.873817804626</v>
      </c>
      <c r="J58" s="137">
        <f>'LFL T5-CLASP'!O244</f>
        <v>-2118.2671104929545</v>
      </c>
      <c r="K58" s="137">
        <f>'LFL T5-CLASP'!P244</f>
        <v>-2348.7796761171307</v>
      </c>
      <c r="L58" s="137">
        <f>'LFL T5-CLASP'!Q244</f>
        <v>-2564.7656939540293</v>
      </c>
      <c r="M58" s="137">
        <f>'LFL T5-CLASP'!R244</f>
        <v>-2347.5617560285068</v>
      </c>
      <c r="N58" s="137">
        <f>'LFL T5-CLASP'!S244</f>
        <v>-2141.5593948119867</v>
      </c>
      <c r="O58" s="137">
        <f>'LFL T5-CLASP'!T244</f>
        <v>-1950.6524448292012</v>
      </c>
      <c r="P58" s="137">
        <f>'LFL T5-CLASP'!U244</f>
        <v>-1776.4520195863347</v>
      </c>
      <c r="Q58" s="137">
        <f>'LFL T5-CLASP'!V244</f>
        <v>-1619.0921348340287</v>
      </c>
    </row>
    <row r="59" spans="2:17" ht="15.5" thickTop="1" thickBot="1" x14ac:dyDescent="0.4">
      <c r="B59" s="132" t="s">
        <v>447</v>
      </c>
      <c r="C59" s="137">
        <f>'LFL T5-CLASP'!H264</f>
        <v>122.33575341657703</v>
      </c>
      <c r="D59" s="137">
        <f>'LFL T5-CLASP'!I264</f>
        <v>114.57940798964299</v>
      </c>
      <c r="E59" s="137">
        <f>'LFL T5-CLASP'!J264</f>
        <v>105.31402628691984</v>
      </c>
      <c r="F59" s="137">
        <f>'LFL T5-CLASP'!K264</f>
        <v>95.390636247095387</v>
      </c>
      <c r="G59" s="137">
        <f>'LFL T5-CLASP'!L264</f>
        <v>85.450215119309959</v>
      </c>
      <c r="H59" s="137">
        <f>'LFL T5-CLASP'!M264</f>
        <v>78.645220139082426</v>
      </c>
      <c r="I59" s="137">
        <f>'LFL T5-CLASP'!N264</f>
        <v>72.195470227861435</v>
      </c>
      <c r="J59" s="137">
        <f>'LFL T5-CLASP'!O264</f>
        <v>65.996932132652631</v>
      </c>
      <c r="K59" s="137">
        <f>'LFL T5-CLASP'!P264</f>
        <v>59.850971979879141</v>
      </c>
      <c r="L59" s="137">
        <f>'LFL T5-CLASP'!Q264</f>
        <v>53.673932760963261</v>
      </c>
      <c r="M59" s="137">
        <f>'LFL T5-CLASP'!R264</f>
        <v>50.062038091837564</v>
      </c>
      <c r="N59" s="137">
        <f>'LFL T5-CLASP'!S264</f>
        <v>46.222646118963155</v>
      </c>
      <c r="O59" s="137">
        <f>'LFL T5-CLASP'!T264</f>
        <v>42.173376947703218</v>
      </c>
      <c r="P59" s="137">
        <f>'LFL T5-CLASP'!U264</f>
        <v>37.971738186940037</v>
      </c>
      <c r="Q59" s="137">
        <f>'LFL T5-CLASP'!V264</f>
        <v>33.796181213778631</v>
      </c>
    </row>
    <row r="60" spans="2:17" ht="15" thickTop="1" x14ac:dyDescent="0.35"/>
    <row r="61" spans="2:17" x14ac:dyDescent="0.35">
      <c r="B61" s="158" t="s">
        <v>448</v>
      </c>
      <c r="C61" s="158" t="s">
        <v>449</v>
      </c>
      <c r="D61" s="159"/>
      <c r="E61" s="159"/>
      <c r="F61" s="159"/>
      <c r="G61" s="159"/>
      <c r="H61" s="159"/>
      <c r="I61" s="159"/>
      <c r="J61" s="159"/>
      <c r="K61" s="159"/>
      <c r="L61" s="159"/>
      <c r="M61" s="159"/>
      <c r="N61" s="159"/>
      <c r="O61" s="159"/>
      <c r="P61" s="159"/>
      <c r="Q61" s="159"/>
    </row>
    <row r="62" spans="2:17" ht="15" thickBot="1" x14ac:dyDescent="0.4">
      <c r="B62" s="124" t="s">
        <v>426</v>
      </c>
      <c r="C62" s="125">
        <v>2021</v>
      </c>
      <c r="D62" s="125">
        <v>2022</v>
      </c>
      <c r="E62" s="125">
        <v>2023</v>
      </c>
      <c r="F62" s="125">
        <v>2024</v>
      </c>
      <c r="G62" s="125">
        <v>2025</v>
      </c>
      <c r="H62" s="125">
        <v>2026</v>
      </c>
      <c r="I62" s="125">
        <v>2027</v>
      </c>
      <c r="J62" s="125">
        <v>2028</v>
      </c>
      <c r="K62" s="125">
        <v>2029</v>
      </c>
      <c r="L62" s="125">
        <v>2030</v>
      </c>
      <c r="M62" s="125">
        <v>2031</v>
      </c>
      <c r="N62" s="125">
        <v>2032</v>
      </c>
      <c r="O62" s="125">
        <v>2033</v>
      </c>
      <c r="P62" s="125">
        <v>2034</v>
      </c>
      <c r="Q62" s="126">
        <v>2035</v>
      </c>
    </row>
    <row r="63" spans="2:17" ht="15.5" thickTop="1" thickBot="1" x14ac:dyDescent="0.4">
      <c r="B63" s="131" t="s">
        <v>450</v>
      </c>
      <c r="C63" s="136">
        <f>'LFL T5-CLASP'!H247</f>
        <v>-485.03396357281548</v>
      </c>
      <c r="D63" s="136">
        <f>'LFL T5-CLASP'!I247</f>
        <v>-454.28106828607866</v>
      </c>
      <c r="E63" s="136">
        <f>'LFL T5-CLASP'!J247</f>
        <v>-417.55154087909744</v>
      </c>
      <c r="F63" s="136">
        <f>'LFL T5-CLASP'!K247</f>
        <v>-378.21550637631947</v>
      </c>
      <c r="G63" s="136">
        <f>'LFL T5-CLASP'!L247</f>
        <v>-338.81129113145818</v>
      </c>
      <c r="H63" s="136">
        <f>'LFL T5-CLASP'!M247</f>
        <v>-311.83704018719158</v>
      </c>
      <c r="I63" s="136">
        <f>'LFL T5-CLASP'!N247</f>
        <v>-286.26481726704861</v>
      </c>
      <c r="J63" s="136">
        <f>'LFL T5-CLASP'!O247</f>
        <v>-261.69162046261107</v>
      </c>
      <c r="K63" s="136">
        <f>'LFL T5-CLASP'!P247</f>
        <v>-237.32627436822301</v>
      </c>
      <c r="L63" s="136">
        <f>'LFL T5-CLASP'!Q247</f>
        <v>-212.9023910270063</v>
      </c>
      <c r="M63" s="136">
        <f>'LFL T5-CLASP'!R247</f>
        <v>-198.75256957342239</v>
      </c>
      <c r="N63" s="136">
        <f>'LFL T5-CLASP'!S247</f>
        <v>-183.74478469377954</v>
      </c>
      <c r="O63" s="136">
        <f>'LFL T5-CLASP'!T247</f>
        <v>-167.91613629337525</v>
      </c>
      <c r="P63" s="136">
        <f>'LFL T5-CLASP'!U247</f>
        <v>-151.44825662857232</v>
      </c>
      <c r="Q63" s="136">
        <f>'LFL T5-CLASP'!V247</f>
        <v>-135.08093193855112</v>
      </c>
    </row>
    <row r="64" spans="2:17" ht="15" thickBot="1" x14ac:dyDescent="0.4">
      <c r="B64" s="131" t="s">
        <v>451</v>
      </c>
      <c r="C64" s="136">
        <f>'LFL T5-CLASP'!H249</f>
        <v>1429.8814931747283</v>
      </c>
      <c r="D64" s="136">
        <f>'LFL T5-CLASP'!I249</f>
        <v>1217.7502507715255</v>
      </c>
      <c r="E64" s="136">
        <f>'LFL T5-CLASP'!J249</f>
        <v>1055.7809556170535</v>
      </c>
      <c r="F64" s="136">
        <f>'LFL T5-CLASP'!K249</f>
        <v>908.3491767690399</v>
      </c>
      <c r="G64" s="136">
        <f>'LFL T5-CLASP'!L249</f>
        <v>767.09186555282417</v>
      </c>
      <c r="H64" s="136">
        <f>'LFL T5-CLASP'!M249</f>
        <v>701.17917588833404</v>
      </c>
      <c r="I64" s="136">
        <f>'LFL T5-CLASP'!N249</f>
        <v>616.11108030561752</v>
      </c>
      <c r="J64" s="136">
        <f>'LFL T5-CLASP'!O249</f>
        <v>540.85694722462301</v>
      </c>
      <c r="K64" s="136">
        <f>'LFL T5-CLASP'!P249</f>
        <v>481.58979798756866</v>
      </c>
      <c r="L64" s="136">
        <f>'LFL T5-CLASP'!Q249</f>
        <v>423.59783057162747</v>
      </c>
      <c r="M64" s="136">
        <f>'LFL T5-CLASP'!R249</f>
        <v>4.139989206568556</v>
      </c>
      <c r="N64" s="136">
        <f>'LFL T5-CLASP'!S249</f>
        <v>5.7424715032360538</v>
      </c>
      <c r="O64" s="136">
        <f>'LFL T5-CLASP'!T249</f>
        <v>7.4286700377517665</v>
      </c>
      <c r="P64" s="136">
        <f>'LFL T5-CLASP'!U249</f>
        <v>8.8220900726784741</v>
      </c>
      <c r="Q64" s="136">
        <f>'LFL T5-CLASP'!V249</f>
        <v>10.1932223547559</v>
      </c>
    </row>
    <row r="65" spans="2:17" ht="15" thickBot="1" x14ac:dyDescent="0.4">
      <c r="B65" s="131" t="s">
        <v>452</v>
      </c>
      <c r="C65" s="136">
        <f>'LFL T5-CLASP'!H251</f>
        <v>22.580222192734098</v>
      </c>
      <c r="D65" s="136">
        <f>'LFL T5-CLASP'!I251</f>
        <v>19.986160301366624</v>
      </c>
      <c r="E65" s="136">
        <f>'LFL T5-CLASP'!J251</f>
        <v>17.762368951173627</v>
      </c>
      <c r="F65" s="136">
        <f>'LFL T5-CLASP'!K251</f>
        <v>15.629837437769998</v>
      </c>
      <c r="G65" s="136">
        <f>'LFL T5-CLASP'!L251</f>
        <v>13.555153114445737</v>
      </c>
      <c r="H65" s="136">
        <f>'LFL T5-CLASP'!M251</f>
        <v>12.429500946845552</v>
      </c>
      <c r="I65" s="136">
        <f>'LFL T5-CLASP'!N251</f>
        <v>11.146379464472384</v>
      </c>
      <c r="J65" s="136">
        <f>'LFL T5-CLASP'!O251</f>
        <v>9.9754414491175396</v>
      </c>
      <c r="K65" s="136">
        <f>'LFL T5-CLASP'!P251</f>
        <v>8.9613127754511961</v>
      </c>
      <c r="L65" s="136">
        <f>'LFL T5-CLASP'!Q251</f>
        <v>7.9571265029181637</v>
      </c>
      <c r="M65" s="136">
        <f>'LFL T5-CLASP'!R251</f>
        <v>8.6164296042590904E-2</v>
      </c>
      <c r="N65" s="136">
        <f>'LFL T5-CLASP'!S251</f>
        <v>0.11951625715253653</v>
      </c>
      <c r="O65" s="136">
        <f>'LFL T5-CLASP'!T251</f>
        <v>0.15461057804691852</v>
      </c>
      <c r="P65" s="136">
        <f>'LFL T5-CLASP'!U251</f>
        <v>0.18361139191633846</v>
      </c>
      <c r="Q65" s="136">
        <f>'LFL T5-CLASP'!V251</f>
        <v>0.21214833778059966</v>
      </c>
    </row>
    <row r="66" spans="2:17" ht="15" thickBot="1" x14ac:dyDescent="0.4">
      <c r="B66" s="131" t="s">
        <v>453</v>
      </c>
      <c r="C66" s="136">
        <f>'LFL T5-CLASP'!H253</f>
        <v>1565.897643732188</v>
      </c>
      <c r="D66" s="136">
        <f>'LFL T5-CLASP'!I253</f>
        <v>1466.616422267432</v>
      </c>
      <c r="E66" s="136">
        <f>'LFL T5-CLASP'!J253</f>
        <v>1348.0195364725755</v>
      </c>
      <c r="F66" s="136">
        <f>'LFL T5-CLASP'!K253</f>
        <v>1221.0001439628224</v>
      </c>
      <c r="G66" s="136">
        <f>'LFL T5-CLASP'!L253</f>
        <v>1093.7627535271688</v>
      </c>
      <c r="H66" s="136">
        <f>'LFL T5-CLASP'!M253</f>
        <v>1006.6588177802564</v>
      </c>
      <c r="I66" s="136">
        <f>'LFL T5-CLASP'!N253</f>
        <v>924.10201891662757</v>
      </c>
      <c r="J66" s="136">
        <f>'LFL T5-CLASP'!O253</f>
        <v>844.76073129795464</v>
      </c>
      <c r="K66" s="136">
        <f>'LFL T5-CLASP'!P253</f>
        <v>766.09244134245387</v>
      </c>
      <c r="L66" s="136">
        <f>'LFL T5-CLASP'!Q253</f>
        <v>687.02633934033065</v>
      </c>
      <c r="M66" s="136">
        <f>'LFL T5-CLASP'!R253</f>
        <v>8.1923027029594948</v>
      </c>
      <c r="N66" s="136">
        <f>'LFL T5-CLASP'!S253</f>
        <v>11.363330306027828</v>
      </c>
      <c r="O66" s="136">
        <f>'LFL T5-CLASP'!T253</f>
        <v>14.700017462149447</v>
      </c>
      <c r="P66" s="136">
        <f>'LFL T5-CLASP'!U253</f>
        <v>17.457348012764484</v>
      </c>
      <c r="Q66" s="136">
        <f>'LFL T5-CLASP'!V253</f>
        <v>20.170575062428259</v>
      </c>
    </row>
    <row r="67" spans="2:17" ht="15" thickBot="1" x14ac:dyDescent="0.4">
      <c r="B67" s="132" t="s">
        <v>454</v>
      </c>
      <c r="C67" s="137">
        <f>'LFL T5-CLASP'!H255</f>
        <v>2533.3253955268351</v>
      </c>
      <c r="D67" s="137">
        <f>'LFL T5-CLASP'!I255</f>
        <v>2250.0717650542456</v>
      </c>
      <c r="E67" s="137">
        <f>'LFL T5-CLASP'!J255</f>
        <v>2004.011320161705</v>
      </c>
      <c r="F67" s="137">
        <f>'LFL T5-CLASP'!K255</f>
        <v>1766.7636517933129</v>
      </c>
      <c r="G67" s="137">
        <f>'LFL T5-CLASP'!L255</f>
        <v>1535.5984810629807</v>
      </c>
      <c r="H67" s="137">
        <f>'LFL T5-CLASP'!M255</f>
        <v>1408.4304544282445</v>
      </c>
      <c r="I67" s="137">
        <f>'LFL T5-CLASP'!N255</f>
        <v>1265.0946614196689</v>
      </c>
      <c r="J67" s="137">
        <f>'LFL T5-CLASP'!O255</f>
        <v>1133.901499509084</v>
      </c>
      <c r="K67" s="137">
        <f>'LFL T5-CLASP'!P255</f>
        <v>1019.3172777372506</v>
      </c>
      <c r="L67" s="137">
        <f>'LFL T5-CLASP'!Q255</f>
        <v>905.67890538787003</v>
      </c>
      <c r="M67" s="137">
        <f>'LFL T5-CLASP'!R255</f>
        <v>-186.33411336785176</v>
      </c>
      <c r="N67" s="137">
        <f>'LFL T5-CLASP'!S255</f>
        <v>-166.5194666273631</v>
      </c>
      <c r="O67" s="137">
        <f>'LFL T5-CLASP'!T255</f>
        <v>-145.63283821542711</v>
      </c>
      <c r="P67" s="137">
        <f>'LFL T5-CLASP'!U255</f>
        <v>-124.98520715121303</v>
      </c>
      <c r="Q67" s="137">
        <f>'LFL T5-CLASP'!V255</f>
        <v>-104.50498618358635</v>
      </c>
    </row>
    <row r="68" spans="2:17" ht="15" thickTop="1" x14ac:dyDescent="0.35">
      <c r="B68" s="138" t="s">
        <v>455</v>
      </c>
      <c r="C68" s="163">
        <f>'LFL T5-CLASP'!H259</f>
        <v>2273.4064159314848</v>
      </c>
      <c r="D68" s="163">
        <f>'LFL T5-CLASP'!I259</f>
        <v>1719.5175375714616</v>
      </c>
      <c r="E68" s="163">
        <f>'LFL T5-CLASP'!J259</f>
        <v>1195.7671367268795</v>
      </c>
      <c r="F68" s="163">
        <f>'LFL T5-CLASP'!K259</f>
        <v>682.18135580378976</v>
      </c>
      <c r="G68" s="163">
        <f>'LFL T5-CLASP'!L259</f>
        <v>182.09060717099692</v>
      </c>
      <c r="H68" s="163">
        <f>'LFL T5-CLASP'!M259</f>
        <v>-211.33376799410507</v>
      </c>
      <c r="I68" s="163">
        <f>'LFL T5-CLASP'!N259</f>
        <v>-609.7791563849571</v>
      </c>
      <c r="J68" s="163">
        <f>'LFL T5-CLASP'!O259</f>
        <v>-984.36561098387051</v>
      </c>
      <c r="K68" s="163">
        <f>'LFL T5-CLASP'!P259</f>
        <v>-1329.4623983798801</v>
      </c>
      <c r="L68" s="163">
        <f>'LFL T5-CLASP'!Q259</f>
        <v>-1659.0867885661592</v>
      </c>
      <c r="M68" s="163">
        <f>'LFL T5-CLASP'!R259</f>
        <v>-2533.8958693963586</v>
      </c>
      <c r="N68" s="163">
        <f>'LFL T5-CLASP'!S259</f>
        <v>-2308.07886143935</v>
      </c>
      <c r="O68" s="163">
        <f>'LFL T5-CLASP'!T259</f>
        <v>-2096.2852830446282</v>
      </c>
      <c r="P68" s="163">
        <f>'LFL T5-CLASP'!U259</f>
        <v>-1901.4372267375477</v>
      </c>
      <c r="Q68" s="163">
        <f>'LFL T5-CLASP'!V259</f>
        <v>-1723.5971210176151</v>
      </c>
    </row>
    <row r="69" spans="2:17" ht="15" thickBot="1" x14ac:dyDescent="0.4">
      <c r="B69" s="131" t="s">
        <v>433</v>
      </c>
      <c r="C69" s="164"/>
      <c r="D69" s="164"/>
      <c r="E69" s="164"/>
      <c r="F69" s="164"/>
      <c r="G69" s="164"/>
      <c r="H69" s="164"/>
      <c r="I69" s="164"/>
      <c r="J69" s="164"/>
      <c r="K69" s="164"/>
      <c r="L69" s="164"/>
      <c r="M69" s="164"/>
      <c r="N69" s="164"/>
      <c r="O69" s="164"/>
      <c r="P69" s="164"/>
      <c r="Q69" s="164"/>
    </row>
    <row r="70" spans="2:17" ht="15" thickBot="1" x14ac:dyDescent="0.4">
      <c r="B70" s="132" t="s">
        <v>456</v>
      </c>
      <c r="C70" s="137">
        <f>'LFL T5-CLASP'!H262</f>
        <v>2273.4064159314848</v>
      </c>
      <c r="D70" s="137">
        <f>'LFL T5-CLASP'!I262</f>
        <v>3992.9239535029465</v>
      </c>
      <c r="E70" s="137">
        <f>'LFL T5-CLASP'!J262</f>
        <v>5188.6910902298259</v>
      </c>
      <c r="F70" s="137">
        <f>'LFL T5-CLASP'!K262</f>
        <v>5870.8724460336161</v>
      </c>
      <c r="G70" s="137">
        <f>'LFL T5-CLASP'!L262</f>
        <v>6052.9630532046131</v>
      </c>
      <c r="H70" s="137">
        <f>'LFL T5-CLASP'!M262</f>
        <v>5841.629285210508</v>
      </c>
      <c r="I70" s="137">
        <f>'LFL T5-CLASP'!N262</f>
        <v>5231.8501288255511</v>
      </c>
      <c r="J70" s="137">
        <f>'LFL T5-CLASP'!O262</f>
        <v>4247.4845178416808</v>
      </c>
      <c r="K70" s="137">
        <f>'LFL T5-CLASP'!P262</f>
        <v>2918.0221194618007</v>
      </c>
      <c r="L70" s="137">
        <f>'LFL T5-CLASP'!Q262</f>
        <v>1258.9353308956415</v>
      </c>
      <c r="M70" s="137">
        <f>'LFL T5-CLASP'!R262</f>
        <v>-1274.9605385007171</v>
      </c>
      <c r="N70" s="137">
        <f>'LFL T5-CLASP'!S262</f>
        <v>-3583.0393999400671</v>
      </c>
      <c r="O70" s="137">
        <f>'LFL T5-CLASP'!T262</f>
        <v>-5679.3246829846958</v>
      </c>
      <c r="P70" s="137">
        <f>'LFL T5-CLASP'!U262</f>
        <v>-7580.7619097222432</v>
      </c>
      <c r="Q70" s="137">
        <f>'LFL T5-CLASP'!V262</f>
        <v>-9304.359030739859</v>
      </c>
    </row>
    <row r="71" spans="2:17" ht="15.5" thickTop="1" thickBot="1" x14ac:dyDescent="0.4">
      <c r="B71" s="139" t="s">
        <v>457</v>
      </c>
      <c r="C71" s="140">
        <f>'LFL T5-CLASP'!H265</f>
        <v>22.200602815470123</v>
      </c>
      <c r="D71" s="140">
        <f>'LFL T5-CLASP'!I265</f>
        <v>20.793037657175056</v>
      </c>
      <c r="E71" s="140">
        <f>'LFL T5-CLASP'!J265</f>
        <v>19.111623570359058</v>
      </c>
      <c r="F71" s="140">
        <f>'LFL T5-CLASP'!K265</f>
        <v>17.310798916041094</v>
      </c>
      <c r="G71" s="140">
        <f>'LFL T5-CLASP'!L265</f>
        <v>15.506883583742432</v>
      </c>
      <c r="H71" s="140">
        <f>'LFL T5-CLASP'!M265</f>
        <v>14.271962585603319</v>
      </c>
      <c r="I71" s="140">
        <f>'LFL T5-CLASP'!N265</f>
        <v>13.101508878987016</v>
      </c>
      <c r="J71" s="140">
        <f>'LFL T5-CLASP'!O265</f>
        <v>11.976643265745578</v>
      </c>
      <c r="K71" s="140">
        <f>'LFL T5-CLASP'!P265</f>
        <v>10.861319115112263</v>
      </c>
      <c r="L71" s="140">
        <f>'LFL T5-CLASP'!Q265</f>
        <v>9.740354961585</v>
      </c>
      <c r="M71" s="140">
        <f>'LFL T5-CLASP'!R265</f>
        <v>0.11614683704295271</v>
      </c>
      <c r="N71" s="140">
        <f>'LFL T5-CLASP'!S265</f>
        <v>0.16110426105747694</v>
      </c>
      <c r="O71" s="140">
        <f>'LFL T5-CLASP'!T265</f>
        <v>0.20841033279788865</v>
      </c>
      <c r="P71" s="140">
        <f>'LFL T5-CLASP'!U265</f>
        <v>0.24750254334574187</v>
      </c>
      <c r="Q71" s="140">
        <f>'LFL T5-CLASP'!V265</f>
        <v>0.28596947400297795</v>
      </c>
    </row>
    <row r="73" spans="2:17" x14ac:dyDescent="0.35">
      <c r="B73" s="158" t="s">
        <v>458</v>
      </c>
      <c r="C73" s="158" t="s">
        <v>459</v>
      </c>
      <c r="D73" s="159"/>
      <c r="E73" s="159"/>
      <c r="F73" s="159"/>
      <c r="G73" s="159"/>
      <c r="H73" s="159"/>
      <c r="I73" s="159"/>
      <c r="J73" s="159"/>
      <c r="K73" s="159"/>
      <c r="L73" s="159"/>
      <c r="M73" s="159"/>
      <c r="N73" s="159"/>
      <c r="O73" s="159"/>
      <c r="P73" s="159"/>
      <c r="Q73" s="159"/>
    </row>
    <row r="74" spans="2:17" ht="15" thickBot="1" x14ac:dyDescent="0.4">
      <c r="B74" s="124" t="s">
        <v>438</v>
      </c>
      <c r="C74" s="144">
        <v>2021</v>
      </c>
      <c r="D74" s="144">
        <v>2022</v>
      </c>
      <c r="E74" s="144">
        <v>2023</v>
      </c>
      <c r="F74" s="144">
        <v>2024</v>
      </c>
      <c r="G74" s="144">
        <v>2025</v>
      </c>
      <c r="H74" s="144">
        <v>2026</v>
      </c>
      <c r="I74" s="144">
        <v>2027</v>
      </c>
      <c r="J74" s="144">
        <v>2028</v>
      </c>
      <c r="K74" s="144">
        <v>2029</v>
      </c>
      <c r="L74" s="144">
        <v>2030</v>
      </c>
      <c r="M74" s="144">
        <v>2031</v>
      </c>
      <c r="N74" s="144">
        <v>2032</v>
      </c>
      <c r="O74" s="144">
        <v>2033</v>
      </c>
      <c r="P74" s="144">
        <v>2034</v>
      </c>
      <c r="Q74" s="145">
        <v>2035</v>
      </c>
    </row>
    <row r="75" spans="2:17" ht="15.5" thickTop="1" thickBot="1" x14ac:dyDescent="0.4">
      <c r="B75" s="142" t="s">
        <v>450</v>
      </c>
      <c r="C75" s="143">
        <f>'LFL T5-SEA'!H247</f>
        <v>-485.03396357281548</v>
      </c>
      <c r="D75" s="143">
        <f>'LFL T5-SEA'!I247</f>
        <v>-454.28106828607866</v>
      </c>
      <c r="E75" s="143">
        <f>'LFL T5-SEA'!J247</f>
        <v>-417.55154087909744</v>
      </c>
      <c r="F75" s="143">
        <f>'LFL T5-SEA'!K247</f>
        <v>-378.21550637631947</v>
      </c>
      <c r="G75" s="143">
        <f>'LFL T5-SEA'!L247</f>
        <v>-338.81129113145818</v>
      </c>
      <c r="H75" s="143">
        <f>'LFL T5-SEA'!M247</f>
        <v>-311.83704018719158</v>
      </c>
      <c r="I75" s="143">
        <f>'LFL T5-SEA'!N247</f>
        <v>-286.26481726704861</v>
      </c>
      <c r="J75" s="143">
        <f>'LFL T5-SEA'!O247</f>
        <v>-261.69162046261107</v>
      </c>
      <c r="K75" s="143">
        <f>'LFL T5-SEA'!P247</f>
        <v>-237.32627436822301</v>
      </c>
      <c r="L75" s="143">
        <f>'LFL T5-SEA'!Q247</f>
        <v>-212.9023910270063</v>
      </c>
      <c r="M75" s="143">
        <f>'LFL T5-SEA'!R247</f>
        <v>-198.75256957342239</v>
      </c>
      <c r="N75" s="143">
        <f>'LFL T5-SEA'!S247</f>
        <v>-183.74478469377954</v>
      </c>
      <c r="O75" s="143">
        <f>'LFL T5-SEA'!T247</f>
        <v>-167.91613629337525</v>
      </c>
      <c r="P75" s="143">
        <f>'LFL T5-SEA'!U247</f>
        <v>-151.44825662857232</v>
      </c>
      <c r="Q75" s="143">
        <f>'LFL T5-SEA'!V247</f>
        <v>-135.08093193855112</v>
      </c>
    </row>
    <row r="76" spans="2:17" ht="15" thickBot="1" x14ac:dyDescent="0.4">
      <c r="B76" s="131" t="s">
        <v>451</v>
      </c>
      <c r="C76" s="136">
        <f>'LFL T5-SEA'!H249</f>
        <v>18.814230173351685</v>
      </c>
      <c r="D76" s="136">
        <f>'LFL T5-SEA'!I249</f>
        <v>16.02302961541481</v>
      </c>
      <c r="E76" s="136">
        <f>'LFL T5-SEA'!J249</f>
        <v>13.891854679171754</v>
      </c>
      <c r="F76" s="136">
        <f>'LFL T5-SEA'!K249</f>
        <v>11.951962852224209</v>
      </c>
      <c r="G76" s="136">
        <f>'LFL T5-SEA'!L249</f>
        <v>10.093314020431897</v>
      </c>
      <c r="H76" s="136">
        <f>'LFL T5-SEA'!M249</f>
        <v>9.2260417880043963</v>
      </c>
      <c r="I76" s="136">
        <f>'LFL T5-SEA'!N249</f>
        <v>8.1067247408633882</v>
      </c>
      <c r="J76" s="136">
        <f>'LFL T5-SEA'!O249</f>
        <v>7.1165387792713553</v>
      </c>
      <c r="K76" s="136">
        <f>'LFL T5-SEA'!P249</f>
        <v>6.3367078682574824</v>
      </c>
      <c r="L76" s="136">
        <f>'LFL T5-SEA'!Q249</f>
        <v>5.5736556654161493</v>
      </c>
      <c r="M76" s="136">
        <f>'LFL T5-SEA'!R249</f>
        <v>5.4473542191691537E-2</v>
      </c>
      <c r="N76" s="136">
        <f>'LFL T5-SEA'!S249</f>
        <v>7.5558835568895436E-2</v>
      </c>
      <c r="O76" s="136">
        <f>'LFL T5-SEA'!T249</f>
        <v>9.7745658391470619E-2</v>
      </c>
      <c r="P76" s="136">
        <f>'LFL T5-SEA'!U249</f>
        <v>0.1160801325352431</v>
      </c>
      <c r="Q76" s="136">
        <f>'LFL T5-SEA'!V249</f>
        <v>0.13412134677310394</v>
      </c>
    </row>
    <row r="77" spans="2:17" ht="15" thickBot="1" x14ac:dyDescent="0.4">
      <c r="B77" s="131" t="s">
        <v>452</v>
      </c>
      <c r="C77" s="136">
        <f>'LFL T5-SEA'!H251</f>
        <v>93.143416545028174</v>
      </c>
      <c r="D77" s="136">
        <f>'LFL T5-SEA'!I251</f>
        <v>82.442911243137345</v>
      </c>
      <c r="E77" s="136">
        <f>'LFL T5-SEA'!J251</f>
        <v>73.269771923591207</v>
      </c>
      <c r="F77" s="136">
        <f>'LFL T5-SEA'!K251</f>
        <v>64.473079430801235</v>
      </c>
      <c r="G77" s="136">
        <f>'LFL T5-SEA'!L251</f>
        <v>55.915006597088677</v>
      </c>
      <c r="H77" s="136">
        <f>'LFL T5-SEA'!M251</f>
        <v>51.271691405737911</v>
      </c>
      <c r="I77" s="136">
        <f>'LFL T5-SEA'!N251</f>
        <v>45.978815290948589</v>
      </c>
      <c r="J77" s="136">
        <f>'LFL T5-SEA'!O251</f>
        <v>41.148695977609854</v>
      </c>
      <c r="K77" s="136">
        <f>'LFL T5-SEA'!P251</f>
        <v>36.965415198736196</v>
      </c>
      <c r="L77" s="136">
        <f>'LFL T5-SEA'!Q251</f>
        <v>32.823146824537424</v>
      </c>
      <c r="M77" s="136">
        <f>'LFL T5-SEA'!R251</f>
        <v>0.35542772117568744</v>
      </c>
      <c r="N77" s="136">
        <f>'LFL T5-SEA'!S251</f>
        <v>0.49300456075421323</v>
      </c>
      <c r="O77" s="136">
        <f>'LFL T5-SEA'!T251</f>
        <v>0.63776863444353893</v>
      </c>
      <c r="P77" s="136">
        <f>'LFL T5-SEA'!U251</f>
        <v>0.75739699165489627</v>
      </c>
      <c r="Q77" s="136">
        <f>'LFL T5-SEA'!V251</f>
        <v>0.87511189334497352</v>
      </c>
    </row>
    <row r="78" spans="2:17" ht="15" thickBot="1" x14ac:dyDescent="0.4">
      <c r="B78" s="131" t="s">
        <v>453</v>
      </c>
      <c r="C78" s="136">
        <f>'LFL T5-SEA'!H253</f>
        <v>6459.3277803952669</v>
      </c>
      <c r="D78" s="136">
        <f>'LFL T5-SEA'!I253</f>
        <v>6049.7927418531499</v>
      </c>
      <c r="E78" s="136">
        <f>'LFL T5-SEA'!J253</f>
        <v>5560.5805879493673</v>
      </c>
      <c r="F78" s="136">
        <f>'LFL T5-SEA'!K253</f>
        <v>5036.6255938466356</v>
      </c>
      <c r="G78" s="136">
        <f>'LFL T5-SEA'!L253</f>
        <v>4511.7713582995666</v>
      </c>
      <c r="H78" s="136">
        <f>'LFL T5-SEA'!M253</f>
        <v>4152.4676233435512</v>
      </c>
      <c r="I78" s="136">
        <f>'LFL T5-SEA'!N253</f>
        <v>3811.9208280310841</v>
      </c>
      <c r="J78" s="136">
        <f>'LFL T5-SEA'!O253</f>
        <v>3484.6380166040585</v>
      </c>
      <c r="K78" s="136">
        <f>'LFL T5-SEA'!P253</f>
        <v>3160.1313205376191</v>
      </c>
      <c r="L78" s="136">
        <f>'LFL T5-SEA'!Q253</f>
        <v>2833.9836497788601</v>
      </c>
      <c r="M78" s="136">
        <f>'LFL T5-SEA'!R253</f>
        <v>33.793248649707863</v>
      </c>
      <c r="N78" s="136">
        <f>'LFL T5-SEA'!S253</f>
        <v>46.873737512364741</v>
      </c>
      <c r="O78" s="136">
        <f>'LFL T5-SEA'!T253</f>
        <v>60.637572031366382</v>
      </c>
      <c r="P78" s="136">
        <f>'LFL T5-SEA'!U253</f>
        <v>72.011560552653378</v>
      </c>
      <c r="Q78" s="136">
        <f>'LFL T5-SEA'!V253</f>
        <v>83.203622132516458</v>
      </c>
    </row>
    <row r="79" spans="2:17" ht="15" thickBot="1" x14ac:dyDescent="0.4">
      <c r="B79" s="132" t="s">
        <v>454</v>
      </c>
      <c r="C79" s="149">
        <f>'LFL T5-SEA'!H255</f>
        <v>6086.2514635408315</v>
      </c>
      <c r="D79" s="149">
        <f>'LFL T5-SEA'!I255</f>
        <v>5693.977614425623</v>
      </c>
      <c r="E79" s="149">
        <f>'LFL T5-SEA'!J255</f>
        <v>5230.1906736730334</v>
      </c>
      <c r="F79" s="149">
        <f>'LFL T5-SEA'!K255</f>
        <v>4734.8351297533418</v>
      </c>
      <c r="G79" s="149">
        <f>'LFL T5-SEA'!L255</f>
        <v>4238.9683877856287</v>
      </c>
      <c r="H79" s="149">
        <f>'LFL T5-SEA'!M255</f>
        <v>3901.1283163501021</v>
      </c>
      <c r="I79" s="149">
        <f>'LFL T5-SEA'!N255</f>
        <v>3579.7415507958472</v>
      </c>
      <c r="J79" s="149">
        <f>'LFL T5-SEA'!O255</f>
        <v>3271.2116308983286</v>
      </c>
      <c r="K79" s="149">
        <f>'LFL T5-SEA'!P255</f>
        <v>2966.1071692363898</v>
      </c>
      <c r="L79" s="149">
        <f>'LFL T5-SEA'!Q255</f>
        <v>2659.4780612418076</v>
      </c>
      <c r="M79" s="149">
        <f>'LFL T5-SEA'!R255</f>
        <v>-164.54941966034716</v>
      </c>
      <c r="N79" s="149">
        <f>'LFL T5-SEA'!S255</f>
        <v>-136.30248378509168</v>
      </c>
      <c r="O79" s="149">
        <f>'LFL T5-SEA'!T255</f>
        <v>-106.54304996917386</v>
      </c>
      <c r="P79" s="149">
        <f>'LFL T5-SEA'!U255</f>
        <v>-78.5632189517288</v>
      </c>
      <c r="Q79" s="149">
        <f>'LFL T5-SEA'!V255</f>
        <v>-50.868076565916581</v>
      </c>
    </row>
    <row r="80" spans="2:17" ht="15" thickTop="1" x14ac:dyDescent="0.35">
      <c r="B80" s="138" t="s">
        <v>455</v>
      </c>
      <c r="C80" s="163">
        <f>'LFL T5-SEA'!H259</f>
        <v>5826.3324839454817</v>
      </c>
      <c r="D80" s="163">
        <f>'LFL T5-SEA'!I259</f>
        <v>5163.423386942839</v>
      </c>
      <c r="E80" s="163">
        <f>'LFL T5-SEA'!J259</f>
        <v>4421.9464902382078</v>
      </c>
      <c r="F80" s="163">
        <f>'LFL T5-SEA'!K259</f>
        <v>3650.2528337638187</v>
      </c>
      <c r="G80" s="163">
        <f>'LFL T5-SEA'!L259</f>
        <v>2885.4605138936449</v>
      </c>
      <c r="H80" s="163">
        <f>'LFL T5-SEA'!M259</f>
        <v>2281.3640939277525</v>
      </c>
      <c r="I80" s="163">
        <f>'LFL T5-SEA'!N259</f>
        <v>1704.8677329912211</v>
      </c>
      <c r="J80" s="163">
        <f>'LFL T5-SEA'!O259</f>
        <v>1152.9445204053741</v>
      </c>
      <c r="K80" s="163">
        <f>'LFL T5-SEA'!P259</f>
        <v>617.32749311925909</v>
      </c>
      <c r="L80" s="163">
        <f>'LFL T5-SEA'!Q259</f>
        <v>94.712367287778306</v>
      </c>
      <c r="M80" s="163">
        <f>'LFL T5-SEA'!R259</f>
        <v>-2512.111175688854</v>
      </c>
      <c r="N80" s="163">
        <f>'LFL T5-SEA'!S259</f>
        <v>-2277.8618785970784</v>
      </c>
      <c r="O80" s="163">
        <f>'LFL T5-SEA'!T259</f>
        <v>-2057.195494798375</v>
      </c>
      <c r="P80" s="163">
        <f>'LFL T5-SEA'!U259</f>
        <v>-1855.0152385380634</v>
      </c>
      <c r="Q80" s="163">
        <f>'LFL T5-SEA'!V259</f>
        <v>-1669.9602113999454</v>
      </c>
    </row>
    <row r="81" spans="2:17" ht="15" thickBot="1" x14ac:dyDescent="0.4">
      <c r="B81" s="131" t="s">
        <v>433</v>
      </c>
      <c r="C81" s="164"/>
      <c r="D81" s="164"/>
      <c r="E81" s="164"/>
      <c r="F81" s="164"/>
      <c r="G81" s="164"/>
      <c r="H81" s="164"/>
      <c r="I81" s="164"/>
      <c r="J81" s="164"/>
      <c r="K81" s="164"/>
      <c r="L81" s="164"/>
      <c r="M81" s="164"/>
      <c r="N81" s="164"/>
      <c r="O81" s="164"/>
      <c r="P81" s="164"/>
      <c r="Q81" s="164"/>
    </row>
    <row r="82" spans="2:17" ht="15" thickBot="1" x14ac:dyDescent="0.4">
      <c r="B82" s="132" t="s">
        <v>456</v>
      </c>
      <c r="C82" s="137">
        <f>'LFL T5-SEA'!H262</f>
        <v>5826.3324839454817</v>
      </c>
      <c r="D82" s="137">
        <f>'LFL T5-SEA'!I262</f>
        <v>10989.755870888321</v>
      </c>
      <c r="E82" s="137">
        <f>'LFL T5-SEA'!J262</f>
        <v>15411.702361126529</v>
      </c>
      <c r="F82" s="137">
        <f>'LFL T5-SEA'!K262</f>
        <v>19061.955194890346</v>
      </c>
      <c r="G82" s="137">
        <f>'LFL T5-SEA'!L262</f>
        <v>21947.415708783992</v>
      </c>
      <c r="H82" s="137">
        <f>'LFL T5-SEA'!M262</f>
        <v>24228.779802711746</v>
      </c>
      <c r="I82" s="137">
        <f>'LFL T5-SEA'!N262</f>
        <v>25933.647535702967</v>
      </c>
      <c r="J82" s="137">
        <f>'LFL T5-SEA'!O262</f>
        <v>27086.59205610834</v>
      </c>
      <c r="K82" s="137">
        <f>'LFL T5-SEA'!P262</f>
        <v>27703.919549227598</v>
      </c>
      <c r="L82" s="137">
        <f>'LFL T5-SEA'!Q262</f>
        <v>27798.631916515376</v>
      </c>
      <c r="M82" s="137">
        <f>'LFL T5-SEA'!R262</f>
        <v>25286.520740826523</v>
      </c>
      <c r="N82" s="137">
        <f>'LFL T5-SEA'!S262</f>
        <v>23008.658862229444</v>
      </c>
      <c r="O82" s="137">
        <f>'LFL T5-SEA'!T262</f>
        <v>20951.463367431068</v>
      </c>
      <c r="P82" s="137">
        <f>'LFL T5-SEA'!U262</f>
        <v>19096.448128893004</v>
      </c>
      <c r="Q82" s="137">
        <f>'LFL T5-SEA'!V262</f>
        <v>17426.487917493057</v>
      </c>
    </row>
    <row r="83" spans="2:17" ht="15.5" thickTop="1" thickBot="1" x14ac:dyDescent="0.4">
      <c r="B83" s="139" t="s">
        <v>457</v>
      </c>
      <c r="C83" s="140">
        <f>'LFL T5-SEA'!H265</f>
        <v>91.577486613814145</v>
      </c>
      <c r="D83" s="140">
        <f>'LFL T5-SEA'!I265</f>
        <v>85.77128033584701</v>
      </c>
      <c r="E83" s="140">
        <f>'LFL T5-SEA'!J265</f>
        <v>78.835447227731024</v>
      </c>
      <c r="F83" s="140">
        <f>'LFL T5-SEA'!K265</f>
        <v>71.407045528669414</v>
      </c>
      <c r="G83" s="140">
        <f>'LFL T5-SEA'!L265</f>
        <v>63.965894782937454</v>
      </c>
      <c r="H83" s="140">
        <f>'LFL T5-SEA'!M265</f>
        <v>58.87184566561362</v>
      </c>
      <c r="I83" s="140">
        <f>'LFL T5-SEA'!N265</f>
        <v>54.04372412582137</v>
      </c>
      <c r="J83" s="140">
        <f>'LFL T5-SEA'!O265</f>
        <v>49.40365347120045</v>
      </c>
      <c r="K83" s="140">
        <f>'LFL T5-SEA'!P265</f>
        <v>44.802941349838029</v>
      </c>
      <c r="L83" s="140">
        <f>'LFL T5-SEA'!Q265</f>
        <v>40.17896421653807</v>
      </c>
      <c r="M83" s="140">
        <f>'LFL T5-SEA'!R265</f>
        <v>0.47910570280217935</v>
      </c>
      <c r="N83" s="140">
        <f>'LFL T5-SEA'!S265</f>
        <v>0.66455507686209159</v>
      </c>
      <c r="O83" s="140">
        <f>'LFL T5-SEA'!T265</f>
        <v>0.85969262279128944</v>
      </c>
      <c r="P83" s="140">
        <f>'LFL T5-SEA'!U265</f>
        <v>1.0209479913011839</v>
      </c>
      <c r="Q83" s="140">
        <f>'LFL T5-SEA'!V265</f>
        <v>1.1796240802622824</v>
      </c>
    </row>
    <row r="85" spans="2:17" x14ac:dyDescent="0.35">
      <c r="B85" s="158" t="s">
        <v>460</v>
      </c>
      <c r="C85" s="158" t="s">
        <v>461</v>
      </c>
      <c r="D85" s="159"/>
      <c r="E85" s="159"/>
      <c r="F85" s="159"/>
      <c r="G85" s="159"/>
      <c r="H85" s="159"/>
      <c r="I85" s="159"/>
      <c r="J85" s="159"/>
      <c r="K85" s="159"/>
      <c r="L85" s="159"/>
      <c r="M85" s="159"/>
      <c r="N85" s="159"/>
      <c r="O85" s="159"/>
      <c r="P85" s="159"/>
      <c r="Q85" s="159"/>
    </row>
    <row r="86" spans="2:17" ht="15" thickBot="1" x14ac:dyDescent="0.4">
      <c r="B86" s="124" t="s">
        <v>441</v>
      </c>
      <c r="C86" s="144">
        <v>2021</v>
      </c>
      <c r="D86" s="144">
        <v>2022</v>
      </c>
      <c r="E86" s="144">
        <v>2023</v>
      </c>
      <c r="F86" s="144">
        <v>2024</v>
      </c>
      <c r="G86" s="144">
        <v>2025</v>
      </c>
      <c r="H86" s="144">
        <v>2026</v>
      </c>
      <c r="I86" s="144">
        <v>2027</v>
      </c>
      <c r="J86" s="144">
        <v>2028</v>
      </c>
      <c r="K86" s="144">
        <v>2029</v>
      </c>
      <c r="L86" s="144">
        <v>2030</v>
      </c>
      <c r="M86" s="144">
        <v>2031</v>
      </c>
      <c r="N86" s="144">
        <v>2032</v>
      </c>
      <c r="O86" s="144">
        <v>2033</v>
      </c>
      <c r="P86" s="144">
        <v>2034</v>
      </c>
      <c r="Q86" s="145">
        <v>2035</v>
      </c>
    </row>
    <row r="87" spans="2:17" ht="15.5" thickTop="1" thickBot="1" x14ac:dyDescent="0.4">
      <c r="B87" s="142" t="s">
        <v>427</v>
      </c>
      <c r="C87" s="143">
        <f>'LFL T5-SENS'!H247</f>
        <v>-485.03396357281548</v>
      </c>
      <c r="D87" s="143">
        <f>'LFL T5-SENS'!I247</f>
        <v>-454.28106828607866</v>
      </c>
      <c r="E87" s="143">
        <f>'LFL T5-SENS'!J247</f>
        <v>-417.55154087909744</v>
      </c>
      <c r="F87" s="143">
        <f>'LFL T5-SENS'!K247</f>
        <v>-378.21550637631947</v>
      </c>
      <c r="G87" s="143">
        <f>'LFL T5-SENS'!L247</f>
        <v>-338.81129113145818</v>
      </c>
      <c r="H87" s="143">
        <f>'LFL T5-SENS'!M247</f>
        <v>-311.83704018719158</v>
      </c>
      <c r="I87" s="143">
        <f>'LFL T5-SENS'!N247</f>
        <v>-286.26481726704861</v>
      </c>
      <c r="J87" s="143">
        <f>'LFL T5-SENS'!O247</f>
        <v>-261.69162046261107</v>
      </c>
      <c r="K87" s="143">
        <f>'LFL T5-SENS'!P247</f>
        <v>-237.32627436822301</v>
      </c>
      <c r="L87" s="143">
        <f>'LFL T5-SENS'!Q247</f>
        <v>-212.9023910270063</v>
      </c>
      <c r="M87" s="143">
        <f>'LFL T5-SENS'!R247</f>
        <v>-198.75256957342239</v>
      </c>
      <c r="N87" s="143">
        <f>'LFL T5-SENS'!S247</f>
        <v>-183.74478469377954</v>
      </c>
      <c r="O87" s="143">
        <f>'LFL T5-SENS'!T247</f>
        <v>-167.91613629337525</v>
      </c>
      <c r="P87" s="143">
        <f>'LFL T5-SENS'!U247</f>
        <v>-151.44825662857232</v>
      </c>
      <c r="Q87" s="143">
        <f>'LFL T5-SENS'!V247</f>
        <v>-135.08093193855112</v>
      </c>
    </row>
    <row r="88" spans="2:17" ht="15" thickBot="1" x14ac:dyDescent="0.4">
      <c r="B88" s="131" t="s">
        <v>428</v>
      </c>
      <c r="C88" s="136">
        <f>'LFL T5-SENS'!H249</f>
        <v>940.71150866758433</v>
      </c>
      <c r="D88" s="136">
        <f>'LFL T5-SENS'!I249</f>
        <v>801.15148077074059</v>
      </c>
      <c r="E88" s="136">
        <f>'LFL T5-SENS'!J249</f>
        <v>694.5927339585877</v>
      </c>
      <c r="F88" s="136">
        <f>'LFL T5-SENS'!K249</f>
        <v>597.59814261121062</v>
      </c>
      <c r="G88" s="136">
        <f>'LFL T5-SENS'!L249</f>
        <v>504.66570102159483</v>
      </c>
      <c r="H88" s="136">
        <f>'LFL T5-SENS'!M249</f>
        <v>461.30208940021976</v>
      </c>
      <c r="I88" s="136">
        <f>'LFL T5-SENS'!N249</f>
        <v>405.33623704316943</v>
      </c>
      <c r="J88" s="136">
        <f>'LFL T5-SENS'!O249</f>
        <v>355.82693896356778</v>
      </c>
      <c r="K88" s="136">
        <f>'LFL T5-SENS'!P249</f>
        <v>316.83539341287417</v>
      </c>
      <c r="L88" s="136">
        <f>'LFL T5-SENS'!Q249</f>
        <v>278.68278327080748</v>
      </c>
      <c r="M88" s="136">
        <f>'LFL T5-SENS'!R249</f>
        <v>2.7236771095845764</v>
      </c>
      <c r="N88" s="136">
        <f>'LFL T5-SENS'!S249</f>
        <v>3.777941778444772</v>
      </c>
      <c r="O88" s="136">
        <f>'LFL T5-SENS'!T249</f>
        <v>4.887282919573531</v>
      </c>
      <c r="P88" s="136">
        <f>'LFL T5-SENS'!U249</f>
        <v>5.8040066267621544</v>
      </c>
      <c r="Q88" s="136">
        <f>'LFL T5-SENS'!V249</f>
        <v>6.7060673386551963</v>
      </c>
    </row>
    <row r="89" spans="2:17" ht="15" thickBot="1" x14ac:dyDescent="0.4">
      <c r="B89" s="131" t="s">
        <v>429</v>
      </c>
      <c r="C89" s="136">
        <f>'LFL T5-SENS'!H251</f>
        <v>310.47805515009389</v>
      </c>
      <c r="D89" s="136">
        <f>'LFL T5-SENS'!I251</f>
        <v>274.80970414379112</v>
      </c>
      <c r="E89" s="136">
        <f>'LFL T5-SENS'!J251</f>
        <v>244.23257307863736</v>
      </c>
      <c r="F89" s="136">
        <f>'LFL T5-SENS'!K251</f>
        <v>214.91026476933752</v>
      </c>
      <c r="G89" s="136">
        <f>'LFL T5-SENS'!L251</f>
        <v>186.38335532362893</v>
      </c>
      <c r="H89" s="136">
        <f>'LFL T5-SENS'!M251</f>
        <v>170.90563801912637</v>
      </c>
      <c r="I89" s="136">
        <f>'LFL T5-SENS'!N251</f>
        <v>153.26271763649535</v>
      </c>
      <c r="J89" s="136">
        <f>'LFL T5-SENS'!O251</f>
        <v>137.16231992536621</v>
      </c>
      <c r="K89" s="136">
        <f>'LFL T5-SENS'!P251</f>
        <v>123.21805066245398</v>
      </c>
      <c r="L89" s="136">
        <f>'LFL T5-SENS'!Q251</f>
        <v>109.41048941512474</v>
      </c>
      <c r="M89" s="136">
        <f>'LFL T5-SENS'!R251</f>
        <v>1.184759070585625</v>
      </c>
      <c r="N89" s="136">
        <f>'LFL T5-SENS'!S251</f>
        <v>1.6433485358473776</v>
      </c>
      <c r="O89" s="136">
        <f>'LFL T5-SENS'!T251</f>
        <v>2.1258954481451302</v>
      </c>
      <c r="P89" s="136">
        <f>'LFL T5-SENS'!U251</f>
        <v>2.5246566388496543</v>
      </c>
      <c r="Q89" s="136">
        <f>'LFL T5-SENS'!V251</f>
        <v>2.9170396444832454</v>
      </c>
    </row>
    <row r="90" spans="2:17" ht="15" thickBot="1" x14ac:dyDescent="0.4">
      <c r="B90" s="131" t="s">
        <v>430</v>
      </c>
      <c r="C90" s="136">
        <f>'LFL T5-SENS'!H253</f>
        <v>2691.3865751646949</v>
      </c>
      <c r="D90" s="136">
        <f>'LFL T5-SENS'!I253</f>
        <v>2520.7469757721465</v>
      </c>
      <c r="E90" s="136">
        <f>'LFL T5-SENS'!J253</f>
        <v>2316.9085783122368</v>
      </c>
      <c r="F90" s="136">
        <f>'LFL T5-SENS'!K253</f>
        <v>2098.5939974360986</v>
      </c>
      <c r="G90" s="136">
        <f>'LFL T5-SENS'!L253</f>
        <v>1879.9047326248192</v>
      </c>
      <c r="H90" s="136">
        <f>'LFL T5-SENS'!M253</f>
        <v>1730.1948430598134</v>
      </c>
      <c r="I90" s="136">
        <f>'LFL T5-SENS'!N253</f>
        <v>1588.3003450129515</v>
      </c>
      <c r="J90" s="136">
        <f>'LFL T5-SENS'!O253</f>
        <v>1451.9325069183578</v>
      </c>
      <c r="K90" s="136">
        <f>'LFL T5-SENS'!P253</f>
        <v>1316.7213835573414</v>
      </c>
      <c r="L90" s="136">
        <f>'LFL T5-SENS'!Q253</f>
        <v>1180.8265207411916</v>
      </c>
      <c r="M90" s="136">
        <f>'LFL T5-SENS'!R253</f>
        <v>14.080520270711613</v>
      </c>
      <c r="N90" s="136">
        <f>'LFL T5-SENS'!S253</f>
        <v>19.530723963485308</v>
      </c>
      <c r="O90" s="136">
        <f>'LFL T5-SENS'!T253</f>
        <v>25.265655013069331</v>
      </c>
      <c r="P90" s="136">
        <f>'LFL T5-SENS'!U253</f>
        <v>30.004816896938912</v>
      </c>
      <c r="Q90" s="136">
        <f>'LFL T5-SENS'!V253</f>
        <v>34.668175888548532</v>
      </c>
    </row>
    <row r="91" spans="2:17" ht="15" thickBot="1" x14ac:dyDescent="0.4">
      <c r="B91" s="132" t="s">
        <v>431</v>
      </c>
      <c r="C91" s="137">
        <f>'LFL T5-SENS'!H255</f>
        <v>3457.5421754095578</v>
      </c>
      <c r="D91" s="137">
        <f>'LFL T5-SENS'!I255</f>
        <v>3142.4270924006</v>
      </c>
      <c r="E91" s="137">
        <f>'LFL T5-SENS'!J255</f>
        <v>2838.1823444703646</v>
      </c>
      <c r="F91" s="137">
        <f>'LFL T5-SENS'!K255</f>
        <v>2532.8868984403275</v>
      </c>
      <c r="G91" s="137">
        <f>'LFL T5-SENS'!L255</f>
        <v>2232.1424978385849</v>
      </c>
      <c r="H91" s="137">
        <f>'LFL T5-SENS'!M255</f>
        <v>2050.5655302919677</v>
      </c>
      <c r="I91" s="137">
        <f>'LFL T5-SENS'!N255</f>
        <v>1860.6344824255677</v>
      </c>
      <c r="J91" s="137">
        <f>'LFL T5-SENS'!O255</f>
        <v>1683.2301453446807</v>
      </c>
      <c r="K91" s="137">
        <f>'LFL T5-SENS'!P255</f>
        <v>1519.4485532644467</v>
      </c>
      <c r="L91" s="137">
        <f>'LFL T5-SENS'!Q255</f>
        <v>1356.0174024001176</v>
      </c>
      <c r="M91" s="137">
        <f>'LFL T5-SENS'!R255</f>
        <v>-180.76361312254056</v>
      </c>
      <c r="N91" s="137">
        <f>'LFL T5-SENS'!S255</f>
        <v>-158.79277041600207</v>
      </c>
      <c r="O91" s="137">
        <f>'LFL T5-SENS'!T255</f>
        <v>-135.63730291258724</v>
      </c>
      <c r="P91" s="137">
        <f>'LFL T5-SENS'!U255</f>
        <v>-113.1147764660216</v>
      </c>
      <c r="Q91" s="137">
        <f>'LFL T5-SENS'!V255</f>
        <v>-90.789649066864143</v>
      </c>
    </row>
    <row r="92" spans="2:17" ht="15" thickTop="1" x14ac:dyDescent="0.35">
      <c r="B92" s="138" t="s">
        <v>432</v>
      </c>
      <c r="C92" s="163">
        <f>'LFL T5-SENS'!H259</f>
        <v>3197.623195814208</v>
      </c>
      <c r="D92" s="163">
        <f>'LFL T5-SENS'!I259</f>
        <v>2611.8728649178161</v>
      </c>
      <c r="E92" s="163">
        <f>'LFL T5-SENS'!J259</f>
        <v>2029.938161035539</v>
      </c>
      <c r="F92" s="163">
        <f>'LFL T5-SENS'!K259</f>
        <v>1448.3046024508044</v>
      </c>
      <c r="G92" s="163">
        <f>'LFL T5-SENS'!L259</f>
        <v>878.6346239466011</v>
      </c>
      <c r="H92" s="163">
        <f>'LFL T5-SENS'!M259</f>
        <v>430.80130786961809</v>
      </c>
      <c r="I92" s="163">
        <f>'LFL T5-SENS'!N259</f>
        <v>-14.239335379058275</v>
      </c>
      <c r="J92" s="163">
        <f>'LFL T5-SENS'!O259</f>
        <v>-435.03696514827379</v>
      </c>
      <c r="K92" s="163">
        <f>'LFL T5-SENS'!P259</f>
        <v>-829.33112285268408</v>
      </c>
      <c r="L92" s="163">
        <f>'LFL T5-SENS'!Q259</f>
        <v>-1208.7482915539117</v>
      </c>
      <c r="M92" s="163">
        <f>'LFL T5-SENS'!R259</f>
        <v>-2528.3253691510472</v>
      </c>
      <c r="N92" s="163">
        <f>'LFL T5-SENS'!S259</f>
        <v>-2300.3521652279887</v>
      </c>
      <c r="O92" s="163">
        <f>'LFL T5-SENS'!T259</f>
        <v>-2086.2897477417882</v>
      </c>
      <c r="P92" s="163">
        <f>'LFL T5-SENS'!U259</f>
        <v>-1889.5667960523563</v>
      </c>
      <c r="Q92" s="163">
        <f>'LFL T5-SENS'!V259</f>
        <v>-1709.8817839008927</v>
      </c>
    </row>
    <row r="93" spans="2:17" ht="15" thickBot="1" x14ac:dyDescent="0.4">
      <c r="B93" s="131" t="s">
        <v>433</v>
      </c>
      <c r="C93" s="164"/>
      <c r="D93" s="164"/>
      <c r="E93" s="164"/>
      <c r="F93" s="164"/>
      <c r="G93" s="164"/>
      <c r="H93" s="164"/>
      <c r="I93" s="164"/>
      <c r="J93" s="164"/>
      <c r="K93" s="164"/>
      <c r="L93" s="164"/>
      <c r="M93" s="164"/>
      <c r="N93" s="164"/>
      <c r="O93" s="164"/>
      <c r="P93" s="164"/>
      <c r="Q93" s="164"/>
    </row>
    <row r="94" spans="2:17" ht="15" thickBot="1" x14ac:dyDescent="0.4">
      <c r="B94" s="132" t="s">
        <v>434</v>
      </c>
      <c r="C94" s="137">
        <f>'LFL T5-SENS'!H262</f>
        <v>3197.623195814208</v>
      </c>
      <c r="D94" s="137">
        <f>'LFL T5-SENS'!I262</f>
        <v>5809.4960607320245</v>
      </c>
      <c r="E94" s="137">
        <f>'LFL T5-SENS'!J262</f>
        <v>7839.4342217675639</v>
      </c>
      <c r="F94" s="137">
        <f>'LFL T5-SENS'!K262</f>
        <v>9287.7388242183679</v>
      </c>
      <c r="G94" s="137">
        <f>'LFL T5-SENS'!L262</f>
        <v>10166.37344816497</v>
      </c>
      <c r="H94" s="137">
        <f>'LFL T5-SENS'!M262</f>
        <v>10597.174756034588</v>
      </c>
      <c r="I94" s="137">
        <f>'LFL T5-SENS'!N262</f>
        <v>10582.935420655531</v>
      </c>
      <c r="J94" s="137">
        <f>'LFL T5-SENS'!O262</f>
        <v>10147.898455507257</v>
      </c>
      <c r="K94" s="137">
        <f>'LFL T5-SENS'!P262</f>
        <v>9318.567332654573</v>
      </c>
      <c r="L94" s="137">
        <f>'LFL T5-SENS'!Q262</f>
        <v>8109.8190411006617</v>
      </c>
      <c r="M94" s="137">
        <f>'LFL T5-SENS'!R262</f>
        <v>5581.4936719496145</v>
      </c>
      <c r="N94" s="137">
        <f>'LFL T5-SENS'!S262</f>
        <v>3281.1415067216258</v>
      </c>
      <c r="O94" s="137">
        <f>'LFL T5-SENS'!T262</f>
        <v>1194.8517589798375</v>
      </c>
      <c r="P94" s="137">
        <f>'LFL T5-SENS'!U262</f>
        <v>-694.71503707251873</v>
      </c>
      <c r="Q94" s="137">
        <f>'LFL T5-SENS'!V262</f>
        <v>-2404.5968209734115</v>
      </c>
    </row>
    <row r="95" spans="2:17" ht="15.5" thickTop="1" thickBot="1" x14ac:dyDescent="0.4">
      <c r="B95" s="139" t="s">
        <v>435</v>
      </c>
      <c r="C95" s="140">
        <f>'LFL T5-SENS'!H265</f>
        <v>39.789703798741684</v>
      </c>
      <c r="D95" s="140">
        <f>'LFL T5-SENS'!I265</f>
        <v>37.266952448631386</v>
      </c>
      <c r="E95" s="140">
        <f>'LFL T5-SENS'!J265</f>
        <v>34.253387049820681</v>
      </c>
      <c r="F95" s="140">
        <f>'LFL T5-SENS'!K265</f>
        <v>31.025804439367782</v>
      </c>
      <c r="G95" s="140">
        <f>'LFL T5-SENS'!L265</f>
        <v>27.792682467555565</v>
      </c>
      <c r="H95" s="140">
        <f>'LFL T5-SENS'!M265</f>
        <v>25.579357850236558</v>
      </c>
      <c r="I95" s="140">
        <f>'LFL T5-SENS'!N265</f>
        <v>23.481576691611934</v>
      </c>
      <c r="J95" s="140">
        <f>'LFL T5-SENS'!O265</f>
        <v>21.465502176145268</v>
      </c>
      <c r="K95" s="140">
        <f>'LFL T5-SENS'!P265</f>
        <v>19.466528636455692</v>
      </c>
      <c r="L95" s="140">
        <f>'LFL T5-SENS'!Q265</f>
        <v>17.457446630503302</v>
      </c>
      <c r="M95" s="140">
        <f>'LFL T5-SENS'!R265</f>
        <v>0.20816769172949781</v>
      </c>
      <c r="N95" s="140">
        <f>'LFL T5-SENS'!S265</f>
        <v>0.28874399859652711</v>
      </c>
      <c r="O95" s="140">
        <f>'LFL T5-SENS'!T265</f>
        <v>0.3735297405909454</v>
      </c>
      <c r="P95" s="140">
        <f>'LFL T5-SENS'!U265</f>
        <v>0.44359394071497188</v>
      </c>
      <c r="Q95" s="140">
        <f>'LFL T5-SENS'!V265</f>
        <v>0.51253746398865496</v>
      </c>
    </row>
    <row r="97" spans="2:17" x14ac:dyDescent="0.35">
      <c r="B97" s="160" t="s">
        <v>462</v>
      </c>
      <c r="C97" s="160" t="s">
        <v>463</v>
      </c>
      <c r="D97" s="161"/>
      <c r="E97" s="161"/>
      <c r="F97" s="161"/>
      <c r="G97" s="161"/>
      <c r="H97" s="161"/>
      <c r="I97" s="161"/>
      <c r="J97" s="161"/>
      <c r="K97" s="161"/>
      <c r="L97" s="161"/>
      <c r="M97" s="161"/>
      <c r="N97" s="161"/>
      <c r="O97" s="161"/>
      <c r="P97" s="161"/>
      <c r="Q97" s="161"/>
    </row>
    <row r="98" spans="2:17" ht="15" thickBot="1" x14ac:dyDescent="0.4">
      <c r="B98" s="124" t="s">
        <v>417</v>
      </c>
      <c r="C98" s="125">
        <v>2021</v>
      </c>
      <c r="D98" s="125">
        <v>2022</v>
      </c>
      <c r="E98" s="125">
        <v>2023</v>
      </c>
      <c r="F98" s="125">
        <v>2024</v>
      </c>
      <c r="G98" s="125">
        <v>2025</v>
      </c>
      <c r="H98" s="125">
        <v>2026</v>
      </c>
      <c r="I98" s="125">
        <v>2027</v>
      </c>
      <c r="J98" s="125">
        <v>2028</v>
      </c>
      <c r="K98" s="125">
        <v>2029</v>
      </c>
      <c r="L98" s="125">
        <v>2030</v>
      </c>
      <c r="M98" s="125">
        <v>2031</v>
      </c>
      <c r="N98" s="125">
        <v>2032</v>
      </c>
      <c r="O98" s="125">
        <v>2033</v>
      </c>
      <c r="P98" s="125">
        <v>2034</v>
      </c>
      <c r="Q98" s="126">
        <v>2035</v>
      </c>
    </row>
    <row r="99" spans="2:17" ht="15.5" thickTop="1" thickBot="1" x14ac:dyDescent="0.4">
      <c r="B99" s="127" t="s">
        <v>464</v>
      </c>
      <c r="C99" s="135">
        <f>'LFL T8-CLASP'!H10</f>
        <v>123.86881184367589</v>
      </c>
      <c r="D99" s="135">
        <f>'LFL T8-CLASP'!I10</f>
        <v>99.948630979922584</v>
      </c>
      <c r="E99" s="135">
        <f>'LFL T8-CLASP'!J10</f>
        <v>60.747857489772286</v>
      </c>
      <c r="F99" s="135">
        <f>'LFL T8-CLASP'!K10</f>
        <v>28.398279085802233</v>
      </c>
      <c r="G99" s="135">
        <f>'LFL T8-CLASP'!L10</f>
        <v>17.766976531099083</v>
      </c>
      <c r="H99" s="135">
        <f>'LFL T8-CLASP'!M10</f>
        <v>12.460928098139618</v>
      </c>
      <c r="I99" s="135">
        <f>'LFL T8-CLASP'!N10</f>
        <v>7.818528547521189</v>
      </c>
      <c r="J99" s="135">
        <f>'LFL T8-CLASP'!O10</f>
        <v>7.0137146665829659</v>
      </c>
      <c r="K99" s="135">
        <f>'LFL T8-CLASP'!P10</f>
        <v>6.157277583097593</v>
      </c>
      <c r="L99" s="135">
        <f>'LFL T8-CLASP'!Q10</f>
        <v>5.2097209580105455</v>
      </c>
      <c r="M99" s="135">
        <f>'LFL T8-CLASP'!R10</f>
        <v>4.434138971976302</v>
      </c>
      <c r="N99" s="135">
        <f>'LFL T8-CLASP'!S10</f>
        <v>3.6754051668896155</v>
      </c>
      <c r="O99" s="135">
        <f>'LFL T8-CLASP'!T10</f>
        <v>2.9864183335206675</v>
      </c>
      <c r="P99" s="135">
        <f>'LFL T8-CLASP'!U10</f>
        <v>2.3384409583106756</v>
      </c>
      <c r="Q99" s="135">
        <f>'LFL T8-CLASP'!V10</f>
        <v>1.7989123682369481</v>
      </c>
    </row>
    <row r="100" spans="2:17" ht="15" thickBot="1" x14ac:dyDescent="0.4">
      <c r="B100" s="127" t="s">
        <v>465</v>
      </c>
      <c r="C100" s="135">
        <f>'LFL T8-CLASP'!H19</f>
        <v>10.203296840888285</v>
      </c>
      <c r="D100" s="135">
        <f>'LFL T8-CLASP'!I19</f>
        <v>7.1377785458721608</v>
      </c>
      <c r="E100" s="135">
        <f>'LFL T8-CLASP'!J19</f>
        <v>3.9317018509876025</v>
      </c>
      <c r="F100" s="135">
        <f>'LFL T8-CLASP'!K19</f>
        <v>1.86257204409447</v>
      </c>
      <c r="G100" s="135">
        <f>'LFL T8-CLASP'!L19</f>
        <v>1.2290976032867083</v>
      </c>
      <c r="H100" s="135">
        <f>'LFL T8-CLASP'!M19</f>
        <v>0.91792552617201062</v>
      </c>
      <c r="I100" s="135">
        <f>'LFL T8-CLASP'!N19</f>
        <v>0.63418249470199306</v>
      </c>
      <c r="J100" s="135">
        <f>'LFL T8-CLASP'!O19</f>
        <v>0.6739267783552888</v>
      </c>
      <c r="K100" s="135">
        <f>'LFL T8-CLASP'!P19</f>
        <v>0.72541664726677535</v>
      </c>
      <c r="L100" s="135">
        <f>'LFL T8-CLASP'!Q19</f>
        <v>0.71918540365634342</v>
      </c>
      <c r="M100" s="135">
        <f>'LFL T8-CLASP'!R19</f>
        <v>0.67272888110728479</v>
      </c>
      <c r="N100" s="135">
        <f>'LFL T8-CLASP'!S19</f>
        <v>0.63562379630105659</v>
      </c>
      <c r="O100" s="135">
        <f>'LFL T8-CLASP'!T19</f>
        <v>0.61969383527735722</v>
      </c>
      <c r="P100" s="135">
        <f>'LFL T8-CLASP'!U19</f>
        <v>0.56381448318648286</v>
      </c>
      <c r="Q100" s="135">
        <f>'LFL T8-CLASP'!V19</f>
        <v>0.51629468295031844</v>
      </c>
    </row>
    <row r="101" spans="2:17" ht="15" thickBot="1" x14ac:dyDescent="0.4">
      <c r="B101" s="128" t="s">
        <v>466</v>
      </c>
      <c r="C101" s="135">
        <f>'LFL T8-CLASP'!H20</f>
        <v>113.6655150027876</v>
      </c>
      <c r="D101" s="135">
        <f>'LFL T8-CLASP'!I20</f>
        <v>92.810852434050418</v>
      </c>
      <c r="E101" s="135">
        <f>'LFL T8-CLASP'!J20</f>
        <v>56.816155638784686</v>
      </c>
      <c r="F101" s="135">
        <f>'LFL T8-CLASP'!K20</f>
        <v>26.535707041707763</v>
      </c>
      <c r="G101" s="135">
        <f>'LFL T8-CLASP'!L20</f>
        <v>16.537878927812375</v>
      </c>
      <c r="H101" s="135">
        <f>'LFL T8-CLASP'!M20</f>
        <v>11.543002571967607</v>
      </c>
      <c r="I101" s="135">
        <f>'LFL T8-CLASP'!N20</f>
        <v>7.1843460528191958</v>
      </c>
      <c r="J101" s="135">
        <f>'LFL T8-CLASP'!O20</f>
        <v>6.3397878882276775</v>
      </c>
      <c r="K101" s="135">
        <f>'LFL T8-CLASP'!P20</f>
        <v>5.4318609358308176</v>
      </c>
      <c r="L101" s="135">
        <f>'LFL T8-CLASP'!Q20</f>
        <v>4.490535554354202</v>
      </c>
      <c r="M101" s="135">
        <f>'LFL T8-CLASP'!R20</f>
        <v>0</v>
      </c>
      <c r="N101" s="135">
        <f>'LFL T8-CLASP'!S20</f>
        <v>0</v>
      </c>
      <c r="O101" s="135">
        <f>'LFL T8-CLASP'!T20</f>
        <v>0</v>
      </c>
      <c r="P101" s="135">
        <f>'LFL T8-CLASP'!U20</f>
        <v>0</v>
      </c>
      <c r="Q101" s="135">
        <f>'LFL T8-CLASP'!V20</f>
        <v>0</v>
      </c>
    </row>
    <row r="102" spans="2:17" ht="15" thickBot="1" x14ac:dyDescent="0.4">
      <c r="B102" s="146"/>
      <c r="C102" s="147"/>
      <c r="D102" s="147"/>
      <c r="E102" s="147"/>
      <c r="F102" s="147"/>
      <c r="G102" s="147"/>
      <c r="H102" s="147"/>
      <c r="I102" s="147"/>
      <c r="J102" s="147"/>
      <c r="K102" s="147"/>
      <c r="L102" s="147"/>
      <c r="M102" s="147"/>
      <c r="N102" s="147"/>
      <c r="O102" s="147"/>
      <c r="P102" s="147"/>
      <c r="Q102" s="148"/>
    </row>
    <row r="103" spans="2:17" ht="15" thickBot="1" x14ac:dyDescent="0.4">
      <c r="B103" s="131" t="s">
        <v>467</v>
      </c>
      <c r="C103" s="136">
        <f>'LFL T8-CLASP'!H241</f>
        <v>-4645.2094174461245</v>
      </c>
      <c r="D103" s="136">
        <f>'LFL T8-CLASP'!I241</f>
        <v>-8694.5384284664688</v>
      </c>
      <c r="E103" s="136">
        <f>'LFL T8-CLASP'!J241</f>
        <v>-11354.54453513889</v>
      </c>
      <c r="F103" s="136">
        <f>'LFL T8-CLASP'!K241</f>
        <v>-12673.703958710583</v>
      </c>
      <c r="G103" s="136">
        <f>'LFL T8-CLASP'!L241</f>
        <v>-13539.163913644543</v>
      </c>
      <c r="H103" s="136">
        <f>'LFL T8-CLASP'!M241</f>
        <v>-14170.622152690699</v>
      </c>
      <c r="I103" s="136">
        <f>'LFL T8-CLASP'!N241</f>
        <v>-14570.787626466425</v>
      </c>
      <c r="J103" s="136">
        <f>'LFL T8-CLASP'!O241</f>
        <v>-14930.758694499782</v>
      </c>
      <c r="K103" s="136">
        <f>'LFL T8-CLASP'!P241</f>
        <v>-15245.52468212995</v>
      </c>
      <c r="L103" s="136">
        <f>'LFL T8-CLASP'!Q241</f>
        <v>-15510.872008446384</v>
      </c>
      <c r="M103" s="136">
        <f>'LFL T8-CLASP'!R241</f>
        <v>-10611.355525151608</v>
      </c>
      <c r="N103" s="136">
        <f>'LFL T8-CLASP'!S241</f>
        <v>-6610.473469918551</v>
      </c>
      <c r="O103" s="136">
        <f>'LFL T8-CLASP'!T241</f>
        <v>-4186.7975908148019</v>
      </c>
      <c r="P103" s="136">
        <f>'LFL T8-CLASP'!U241</f>
        <v>-3088.2410865014594</v>
      </c>
      <c r="Q103" s="136">
        <f>'LFL T8-CLASP'!V241</f>
        <v>-2413.5901493936008</v>
      </c>
    </row>
    <row r="104" spans="2:17" ht="15" thickBot="1" x14ac:dyDescent="0.4">
      <c r="B104" s="150" t="s">
        <v>468</v>
      </c>
      <c r="C104" s="149">
        <f>'LFL T8-CLASP'!H244</f>
        <v>-820.22070043378767</v>
      </c>
      <c r="D104" s="149">
        <f>'LFL T8-CLASP'!I244</f>
        <v>-1550.3537948150881</v>
      </c>
      <c r="E104" s="149">
        <f>'LFL T8-CLASP'!J244</f>
        <v>-2044.7254525880612</v>
      </c>
      <c r="F104" s="149">
        <f>'LFL T8-CLASP'!K244</f>
        <v>-2305.0499816175361</v>
      </c>
      <c r="G104" s="149">
        <f>'LFL T8-CLASP'!L244</f>
        <v>-2487.08245381286</v>
      </c>
      <c r="H104" s="149">
        <f>'LFL T8-CLASP'!M244</f>
        <v>-2629.1381388536111</v>
      </c>
      <c r="I104" s="149">
        <f>'LFL T8-CLASP'!N244</f>
        <v>-2730.4594179900664</v>
      </c>
      <c r="J104" s="149">
        <f>'LFL T8-CLASP'!O244</f>
        <v>-2825.9811902423971</v>
      </c>
      <c r="K104" s="149">
        <f>'LFL T8-CLASP'!P244</f>
        <v>-2914.5523836397833</v>
      </c>
      <c r="L104" s="149">
        <f>'LFL T8-CLASP'!Q244</f>
        <v>-2995.1024604030408</v>
      </c>
      <c r="M104" s="149">
        <f>'LFL T8-CLASP'!R244</f>
        <v>-2052.3339434326635</v>
      </c>
      <c r="N104" s="149">
        <f>'LFL T8-CLASP'!S244</f>
        <v>-1282.5208499982837</v>
      </c>
      <c r="O104" s="149">
        <f>'LFL T8-CLASP'!T244</f>
        <v>-816.28684232611715</v>
      </c>
      <c r="P104" s="149">
        <f>'LFL T8-CLASP'!U244</f>
        <v>-605.09103045551615</v>
      </c>
      <c r="Q104" s="149">
        <f>'LFL T8-CLASP'!V244</f>
        <v>-475.46833116571474</v>
      </c>
    </row>
    <row r="105" spans="2:17" ht="15.5" thickTop="1" thickBot="1" x14ac:dyDescent="0.4">
      <c r="B105" s="132" t="s">
        <v>447</v>
      </c>
      <c r="C105" s="151">
        <f>'LFL T8-CLASP'!H264</f>
        <v>309.67202960918974</v>
      </c>
      <c r="D105" s="151">
        <f>'LFL T8-CLASP'!I264</f>
        <v>249.87157744980644</v>
      </c>
      <c r="E105" s="151">
        <f>'LFL T8-CLASP'!J264</f>
        <v>151.86964372443072</v>
      </c>
      <c r="F105" s="151">
        <f>'LFL T8-CLASP'!K264</f>
        <v>70.995697714505582</v>
      </c>
      <c r="G105" s="151">
        <f>'LFL T8-CLASP'!L264</f>
        <v>44.41744132774771</v>
      </c>
      <c r="H105" s="151">
        <f>'LFL T8-CLASP'!M264</f>
        <v>31.152320245349042</v>
      </c>
      <c r="I105" s="151">
        <f>'LFL T8-CLASP'!N264</f>
        <v>19.546321368802971</v>
      </c>
      <c r="J105" s="151">
        <f>'LFL T8-CLASP'!O264</f>
        <v>17.534286666457415</v>
      </c>
      <c r="K105" s="151">
        <f>'LFL T8-CLASP'!P264</f>
        <v>15.393193957743984</v>
      </c>
      <c r="L105" s="151">
        <f>'LFL T8-CLASP'!Q264</f>
        <v>13.024302395026364</v>
      </c>
      <c r="M105" s="151">
        <f>'LFL T8-CLASP'!R264</f>
        <v>11.085347429940754</v>
      </c>
      <c r="N105" s="151">
        <f>'LFL T8-CLASP'!S264</f>
        <v>9.1885129172240383</v>
      </c>
      <c r="O105" s="151">
        <f>'LFL T8-CLASP'!T264</f>
        <v>7.4660458338016689</v>
      </c>
      <c r="P105" s="151">
        <f>'LFL T8-CLASP'!U264</f>
        <v>5.8461023957766898</v>
      </c>
      <c r="Q105" s="151">
        <f>'LFL T8-CLASP'!V264</f>
        <v>4.4972809205923703</v>
      </c>
    </row>
    <row r="106" spans="2:17" ht="15" thickTop="1" x14ac:dyDescent="0.35"/>
    <row r="107" spans="2:17" x14ac:dyDescent="0.35">
      <c r="B107" s="160" t="s">
        <v>469</v>
      </c>
      <c r="C107" s="160" t="s">
        <v>470</v>
      </c>
      <c r="D107" s="161"/>
      <c r="E107" s="161"/>
      <c r="F107" s="161"/>
      <c r="G107" s="161"/>
      <c r="H107" s="161"/>
      <c r="I107" s="161"/>
      <c r="J107" s="161"/>
      <c r="K107" s="161"/>
      <c r="L107" s="161"/>
      <c r="M107" s="161"/>
      <c r="N107" s="161"/>
      <c r="O107" s="161"/>
      <c r="P107" s="161"/>
      <c r="Q107" s="161"/>
    </row>
    <row r="108" spans="2:17" ht="15" thickBot="1" x14ac:dyDescent="0.4">
      <c r="B108" s="124" t="s">
        <v>426</v>
      </c>
      <c r="C108" s="125">
        <v>2021</v>
      </c>
      <c r="D108" s="125">
        <v>2022</v>
      </c>
      <c r="E108" s="125">
        <v>2023</v>
      </c>
      <c r="F108" s="125">
        <v>2024</v>
      </c>
      <c r="G108" s="125">
        <v>2025</v>
      </c>
      <c r="H108" s="125">
        <v>2026</v>
      </c>
      <c r="I108" s="125">
        <v>2027</v>
      </c>
      <c r="J108" s="125">
        <v>2028</v>
      </c>
      <c r="K108" s="125">
        <v>2029</v>
      </c>
      <c r="L108" s="125">
        <v>2030</v>
      </c>
      <c r="M108" s="125">
        <v>2031</v>
      </c>
      <c r="N108" s="125">
        <v>2032</v>
      </c>
      <c r="O108" s="125">
        <v>2033</v>
      </c>
      <c r="P108" s="125">
        <v>2034</v>
      </c>
      <c r="Q108" s="126">
        <v>2035</v>
      </c>
    </row>
    <row r="109" spans="2:17" ht="15.5" thickTop="1" thickBot="1" x14ac:dyDescent="0.4">
      <c r="B109" s="131" t="s">
        <v>471</v>
      </c>
      <c r="C109" s="136">
        <f>'LFL T8-CLASP'!H247</f>
        <v>-1060.1577476038067</v>
      </c>
      <c r="D109" s="136">
        <f>'LFL T8-CLASP'!I247</f>
        <v>-853.58749192219682</v>
      </c>
      <c r="E109" s="136">
        <f>'LFL T8-CLASP'!J247</f>
        <v>-518.11794598094582</v>
      </c>
      <c r="F109" s="136">
        <f>'LFL T8-CLASP'!K247</f>
        <v>-242.2500812247099</v>
      </c>
      <c r="G109" s="136">
        <f>'LFL T8-CLASP'!L247</f>
        <v>-151.66774275578911</v>
      </c>
      <c r="H109" s="136">
        <f>'LFL T8-CLASP'!M247</f>
        <v>-106.46680117240925</v>
      </c>
      <c r="I109" s="136">
        <f>'LFL T8-CLASP'!N247</f>
        <v>-66.899973691206569</v>
      </c>
      <c r="J109" s="136">
        <f>'LFL T8-CLASP'!O247</f>
        <v>-60.190370187378882</v>
      </c>
      <c r="K109" s="136">
        <f>'LFL T8-CLASP'!P247</f>
        <v>-53.065878883678977</v>
      </c>
      <c r="L109" s="136">
        <f>'LFL T8-CLASP'!Q247</f>
        <v>-45.076958686206076</v>
      </c>
      <c r="M109" s="136">
        <f>'LFL T8-CLASP'!R247</f>
        <v>-38.468325579825127</v>
      </c>
      <c r="N109" s="136">
        <f>'LFL T8-CLASP'!S247</f>
        <v>-32.017301978181543</v>
      </c>
      <c r="O109" s="136">
        <f>'LFL T8-CLASP'!T247</f>
        <v>-26.189206786851088</v>
      </c>
      <c r="P109" s="136">
        <f>'LFL T8-CLASP'!U247</f>
        <v>-20.639136458661927</v>
      </c>
      <c r="Q109" s="136">
        <f>'LFL T8-CLASP'!V247</f>
        <v>-16.016282386643439</v>
      </c>
    </row>
    <row r="110" spans="2:17" ht="15" thickBot="1" x14ac:dyDescent="0.4">
      <c r="B110" s="131" t="s">
        <v>451</v>
      </c>
      <c r="C110" s="136">
        <f>'LFL T8-CLASP'!H249</f>
        <v>4509.1650892814696</v>
      </c>
      <c r="D110" s="136">
        <f>'LFL T8-CLASP'!I249</f>
        <v>3338.3734093035837</v>
      </c>
      <c r="E110" s="136">
        <f>'LFL T8-CLASP'!J249</f>
        <v>1922.6260822388745</v>
      </c>
      <c r="F110" s="136">
        <f>'LFL T8-CLASP'!K249</f>
        <v>854.57442582548538</v>
      </c>
      <c r="G110" s="136">
        <f>'LFL T8-CLASP'!L249</f>
        <v>503.95686767477844</v>
      </c>
      <c r="H110" s="136">
        <f>'LFL T8-CLASP'!M249</f>
        <v>350.67828501230696</v>
      </c>
      <c r="I110" s="136">
        <f>'LFL T8-CLASP'!N249</f>
        <v>209.97749410313443</v>
      </c>
      <c r="J110" s="136">
        <f>'LFL T8-CLASP'!O249</f>
        <v>179.94401443923692</v>
      </c>
      <c r="K110" s="136">
        <f>'LFL T8-CLASP'!P249</f>
        <v>153.9263954149188</v>
      </c>
      <c r="L110" s="136">
        <f>'LFL T8-CLASP'!Q249</f>
        <v>126.89616189347112</v>
      </c>
      <c r="M110" s="136">
        <f>'LFL T8-CLASP'!R249</f>
        <v>11.597402700673801</v>
      </c>
      <c r="N110" s="136">
        <f>'LFL T8-CLASP'!S249</f>
        <v>10.957735484317357</v>
      </c>
      <c r="O110" s="136">
        <f>'LFL T8-CLASP'!T249</f>
        <v>10.683113451301926</v>
      </c>
      <c r="P110" s="136">
        <f>'LFL T8-CLASP'!U249</f>
        <v>9.719790235887217</v>
      </c>
      <c r="Q110" s="136">
        <f>'LFL T8-CLASP'!V249</f>
        <v>8.9005801869782513</v>
      </c>
    </row>
    <row r="111" spans="2:17" ht="15" thickBot="1" x14ac:dyDescent="0.4">
      <c r="B111" s="131" t="s">
        <v>452</v>
      </c>
      <c r="C111" s="136">
        <f>'LFL T8-CLASP'!H251</f>
        <v>34.018614702201191</v>
      </c>
      <c r="D111" s="136">
        <f>'LFL T8-CLASP'!I251</f>
        <v>26.02871135639171</v>
      </c>
      <c r="E111" s="136">
        <f>'LFL T8-CLASP'!J251</f>
        <v>15.316192253872945</v>
      </c>
      <c r="F111" s="136">
        <f>'LFL T8-CLASP'!K251</f>
        <v>6.950649877267133</v>
      </c>
      <c r="G111" s="136">
        <f>'LFL T8-CLASP'!L251</f>
        <v>4.2032365565649696</v>
      </c>
      <c r="H111" s="136">
        <f>'LFL T8-CLASP'!M251</f>
        <v>2.9348216474058937</v>
      </c>
      <c r="I111" s="136">
        <f>'LFL T8-CLASP'!N251</f>
        <v>1.7938338576211803</v>
      </c>
      <c r="J111" s="136">
        <f>'LFL T8-CLASP'!O251</f>
        <v>1.5693193713893465</v>
      </c>
      <c r="K111" s="136">
        <f>'LFL T8-CLASP'!P251</f>
        <v>1.358539731107139</v>
      </c>
      <c r="L111" s="136">
        <f>'LFL T8-CLASP'!Q251</f>
        <v>1.1336464705800173</v>
      </c>
      <c r="M111" s="136">
        <f>'LFL T8-CLASP'!R251</f>
        <v>0.12371376199143577</v>
      </c>
      <c r="N111" s="136">
        <f>'LFL T8-CLASP'!S251</f>
        <v>0.11689019642244441</v>
      </c>
      <c r="O111" s="136">
        <f>'LFL T8-CLASP'!T251</f>
        <v>0.1139607021462733</v>
      </c>
      <c r="P111" s="136">
        <f>'LFL T8-CLASP'!U251</f>
        <v>0.10368457894278085</v>
      </c>
      <c r="Q111" s="136">
        <f>'LFL T8-CLASP'!V251</f>
        <v>9.4945763914323827E-2</v>
      </c>
    </row>
    <row r="112" spans="2:17" ht="15" thickBot="1" x14ac:dyDescent="0.4">
      <c r="B112" s="131" t="s">
        <v>453</v>
      </c>
      <c r="C112" s="136">
        <f>'LFL T8-CLASP'!H253</f>
        <v>603.86045773791977</v>
      </c>
      <c r="D112" s="136">
        <f>'LFL T8-CLASP'!I253</f>
        <v>487.24957602712237</v>
      </c>
      <c r="E112" s="136">
        <f>'LFL T8-CLASP'!J253</f>
        <v>296.14580526263973</v>
      </c>
      <c r="F112" s="136">
        <f>'LFL T8-CLASP'!K253</f>
        <v>138.44161054328583</v>
      </c>
      <c r="G112" s="136">
        <f>'LFL T8-CLASP'!L253</f>
        <v>86.614010589107991</v>
      </c>
      <c r="H112" s="136">
        <f>'LFL T8-CLASP'!M253</f>
        <v>60.74702447843061</v>
      </c>
      <c r="I112" s="136">
        <f>'LFL T8-CLASP'!N253</f>
        <v>38.115326669165782</v>
      </c>
      <c r="J112" s="136">
        <f>'LFL T8-CLASP'!O253</f>
        <v>34.191858999591943</v>
      </c>
      <c r="K112" s="136">
        <f>'LFL T8-CLASP'!P253</f>
        <v>30.01672821760075</v>
      </c>
      <c r="L112" s="136">
        <f>'LFL T8-CLASP'!Q253</f>
        <v>25.397389670301401</v>
      </c>
      <c r="M112" s="136">
        <f>'LFL T8-CLASP'!R253</f>
        <v>3.2795532953980122</v>
      </c>
      <c r="N112" s="136">
        <f>'LFL T8-CLASP'!S253</f>
        <v>3.0986660069676493</v>
      </c>
      <c r="O112" s="136">
        <f>'LFL T8-CLASP'!T253</f>
        <v>3.0210074469771153</v>
      </c>
      <c r="P112" s="136">
        <f>'LFL T8-CLASP'!U253</f>
        <v>2.7485956055341028</v>
      </c>
      <c r="Q112" s="136">
        <f>'LFL T8-CLASP'!V253</f>
        <v>2.5169365793828016</v>
      </c>
    </row>
    <row r="113" spans="2:17" ht="15" thickBot="1" x14ac:dyDescent="0.4">
      <c r="B113" s="150" t="s">
        <v>472</v>
      </c>
      <c r="C113" s="149">
        <f>'LFL T8-CLASP'!H255</f>
        <v>4086.8864141177837</v>
      </c>
      <c r="D113" s="149">
        <f>'LFL T8-CLASP'!I255</f>
        <v>2998.0642047649008</v>
      </c>
      <c r="E113" s="149">
        <f>'LFL T8-CLASP'!J255</f>
        <v>1715.9701337744414</v>
      </c>
      <c r="F113" s="149">
        <f>'LFL T8-CLASP'!K255</f>
        <v>757.71660502132841</v>
      </c>
      <c r="G113" s="149">
        <f>'LFL T8-CLASP'!L255</f>
        <v>443.10637206466225</v>
      </c>
      <c r="H113" s="149">
        <f>'LFL T8-CLASP'!M255</f>
        <v>307.89332996573421</v>
      </c>
      <c r="I113" s="149">
        <f>'LFL T8-CLASP'!N255</f>
        <v>182.98668093871481</v>
      </c>
      <c r="J113" s="149">
        <f>'LFL T8-CLASP'!O255</f>
        <v>155.51482262283935</v>
      </c>
      <c r="K113" s="149">
        <f>'LFL T8-CLASP'!P255</f>
        <v>132.23578447994771</v>
      </c>
      <c r="L113" s="149">
        <f>'LFL T8-CLASP'!Q255</f>
        <v>108.35023934814646</v>
      </c>
      <c r="M113" s="149">
        <f>'LFL T8-CLASP'!R255</f>
        <v>-23.46765582176188</v>
      </c>
      <c r="N113" s="149">
        <f>'LFL T8-CLASP'!S255</f>
        <v>-17.844010290474092</v>
      </c>
      <c r="O113" s="149">
        <f>'LFL T8-CLASP'!T255</f>
        <v>-12.371125186425774</v>
      </c>
      <c r="P113" s="149">
        <f>'LFL T8-CLASP'!U255</f>
        <v>-8.0670660382978259</v>
      </c>
      <c r="Q113" s="149">
        <f>'LFL T8-CLASP'!V255</f>
        <v>-4.5038198563680627</v>
      </c>
    </row>
    <row r="114" spans="2:17" ht="15" thickTop="1" x14ac:dyDescent="0.35">
      <c r="B114" s="138" t="s">
        <v>455</v>
      </c>
      <c r="C114" s="163">
        <f>'LFL T8-CLASP'!H259</f>
        <v>3266.6657136839958</v>
      </c>
      <c r="D114" s="163">
        <f>'LFL T8-CLASP'!I259</f>
        <v>1447.7104099498126</v>
      </c>
      <c r="E114" s="163">
        <f>'LFL T8-CLASP'!J259</f>
        <v>-328.75531881361985</v>
      </c>
      <c r="F114" s="163">
        <f>'LFL T8-CLASP'!K259</f>
        <v>-1547.3333765962077</v>
      </c>
      <c r="G114" s="163">
        <f>'LFL T8-CLASP'!L259</f>
        <v>-2043.9760817481977</v>
      </c>
      <c r="H114" s="163">
        <f>'LFL T8-CLASP'!M259</f>
        <v>-2321.2448088878768</v>
      </c>
      <c r="I114" s="163">
        <f>'LFL T8-CLASP'!N259</f>
        <v>-2547.4727370513515</v>
      </c>
      <c r="J114" s="163">
        <f>'LFL T8-CLASP'!O259</f>
        <v>-2670.4663676195578</v>
      </c>
      <c r="K114" s="163">
        <f>'LFL T8-CLASP'!P259</f>
        <v>-2782.3165991598357</v>
      </c>
      <c r="L114" s="163">
        <f>'LFL T8-CLASP'!Q259</f>
        <v>-2886.7522210548946</v>
      </c>
      <c r="M114" s="163">
        <f>'LFL T8-CLASP'!R259</f>
        <v>-2075.8015992544256</v>
      </c>
      <c r="N114" s="163">
        <f>'LFL T8-CLASP'!S259</f>
        <v>-1300.3648602887577</v>
      </c>
      <c r="O114" s="163">
        <f>'LFL T8-CLASP'!T259</f>
        <v>-828.65796751254288</v>
      </c>
      <c r="P114" s="163">
        <f>'LFL T8-CLASP'!U259</f>
        <v>-613.15809649381401</v>
      </c>
      <c r="Q114" s="163">
        <f>'LFL T8-CLASP'!V259</f>
        <v>-479.97215102208281</v>
      </c>
    </row>
    <row r="115" spans="2:17" ht="15" thickBot="1" x14ac:dyDescent="0.4">
      <c r="B115" s="131" t="s">
        <v>433</v>
      </c>
      <c r="C115" s="164"/>
      <c r="D115" s="164"/>
      <c r="E115" s="164"/>
      <c r="F115" s="164"/>
      <c r="G115" s="164"/>
      <c r="H115" s="164"/>
      <c r="I115" s="164"/>
      <c r="J115" s="164"/>
      <c r="K115" s="164"/>
      <c r="L115" s="164"/>
      <c r="M115" s="164"/>
      <c r="N115" s="164"/>
      <c r="O115" s="164"/>
      <c r="P115" s="164"/>
      <c r="Q115" s="164"/>
    </row>
    <row r="116" spans="2:17" ht="15" thickBot="1" x14ac:dyDescent="0.4">
      <c r="B116" s="132" t="s">
        <v>456</v>
      </c>
      <c r="C116" s="151">
        <f>'LFL T8-CLASP'!H262</f>
        <v>3266.6657136839958</v>
      </c>
      <c r="D116" s="151">
        <f>'LFL T8-CLASP'!I262</f>
        <v>4714.3761236338087</v>
      </c>
      <c r="E116" s="151">
        <f>'LFL T8-CLASP'!J262</f>
        <v>4385.6208048201888</v>
      </c>
      <c r="F116" s="151">
        <f>'LFL T8-CLASP'!K262</f>
        <v>2838.2874282239809</v>
      </c>
      <c r="G116" s="151">
        <f>'LFL T8-CLASP'!L262</f>
        <v>794.31134647578324</v>
      </c>
      <c r="H116" s="151">
        <f>'LFL T8-CLASP'!M262</f>
        <v>-1526.9334624120936</v>
      </c>
      <c r="I116" s="151">
        <f>'LFL T8-CLASP'!N262</f>
        <v>-4074.4061994634449</v>
      </c>
      <c r="J116" s="151">
        <f>'LFL T8-CLASP'!O262</f>
        <v>-6744.8725670830027</v>
      </c>
      <c r="K116" s="151">
        <f>'LFL T8-CLASP'!P262</f>
        <v>-9527.1891662428388</v>
      </c>
      <c r="L116" s="151">
        <f>'LFL T8-CLASP'!Q262</f>
        <v>-12413.941387297733</v>
      </c>
      <c r="M116" s="151">
        <f>'LFL T8-CLASP'!R262</f>
        <v>-14489.742986552159</v>
      </c>
      <c r="N116" s="151">
        <f>'LFL T8-CLASP'!S262</f>
        <v>-15790.107846840916</v>
      </c>
      <c r="O116" s="151">
        <f>'LFL T8-CLASP'!T262</f>
        <v>-16618.765814353457</v>
      </c>
      <c r="P116" s="151">
        <f>'LFL T8-CLASP'!U262</f>
        <v>-17231.923910847272</v>
      </c>
      <c r="Q116" s="151">
        <f>'LFL T8-CLASP'!V262</f>
        <v>-17711.896061869356</v>
      </c>
    </row>
    <row r="117" spans="2:17" ht="15.5" thickTop="1" thickBot="1" x14ac:dyDescent="0.4">
      <c r="B117" s="139" t="s">
        <v>473</v>
      </c>
      <c r="C117" s="152">
        <f>'LFL T8-CLASP'!H265</f>
        <v>10.641457017479425</v>
      </c>
      <c r="D117" s="152">
        <f>'LFL T8-CLASP'!I265</f>
        <v>8.5864960250933464</v>
      </c>
      <c r="E117" s="152">
        <f>'LFL T8-CLASP'!J265</f>
        <v>5.2187932116213442</v>
      </c>
      <c r="F117" s="152">
        <f>'LFL T8-CLASP'!K265</f>
        <v>2.4396703396439183</v>
      </c>
      <c r="G117" s="152">
        <f>'LFL T8-CLASP'!L265</f>
        <v>1.5263448019898753</v>
      </c>
      <c r="H117" s="152">
        <f>'LFL T8-CLASP'!M265</f>
        <v>1.0705070047947214</v>
      </c>
      <c r="I117" s="152">
        <f>'LFL T8-CLASP'!N265</f>
        <v>0.67168267976432017</v>
      </c>
      <c r="J117" s="152">
        <f>'LFL T8-CLASP'!O265</f>
        <v>0.60254185090190004</v>
      </c>
      <c r="K117" s="152">
        <f>'LFL T8-CLASP'!P265</f>
        <v>0.52896611963883855</v>
      </c>
      <c r="L117" s="152">
        <f>'LFL T8-CLASP'!Q265</f>
        <v>0.44756239139272402</v>
      </c>
      <c r="M117" s="152">
        <f>'LFL T8-CLASP'!R265</f>
        <v>5.7793526604216716E-2</v>
      </c>
      <c r="N117" s="152">
        <f>'LFL T8-CLASP'!S265</f>
        <v>5.4605862500408935E-2</v>
      </c>
      <c r="O117" s="152">
        <f>'LFL T8-CLASP'!T265</f>
        <v>5.3237334030645671E-2</v>
      </c>
      <c r="P117" s="152">
        <f>'LFL T8-CLASP'!U265</f>
        <v>4.8436789691929646E-2</v>
      </c>
      <c r="Q117" s="152">
        <f>'LFL T8-CLASP'!V265</f>
        <v>4.4354406853459163E-2</v>
      </c>
    </row>
    <row r="119" spans="2:17" x14ac:dyDescent="0.35">
      <c r="B119" s="160" t="s">
        <v>474</v>
      </c>
      <c r="C119" s="160" t="s">
        <v>475</v>
      </c>
      <c r="D119" s="161"/>
      <c r="E119" s="161"/>
      <c r="F119" s="161"/>
      <c r="G119" s="161"/>
      <c r="H119" s="161"/>
      <c r="I119" s="161"/>
      <c r="J119" s="161"/>
      <c r="K119" s="161"/>
      <c r="L119" s="161"/>
      <c r="M119" s="161"/>
      <c r="N119" s="161"/>
      <c r="O119" s="161"/>
      <c r="P119" s="161"/>
      <c r="Q119" s="161"/>
    </row>
    <row r="120" spans="2:17" ht="15" thickBot="1" x14ac:dyDescent="0.4">
      <c r="B120" s="124" t="s">
        <v>438</v>
      </c>
      <c r="C120" s="125">
        <v>2021</v>
      </c>
      <c r="D120" s="125">
        <v>2022</v>
      </c>
      <c r="E120" s="125">
        <v>2023</v>
      </c>
      <c r="F120" s="125">
        <v>2024</v>
      </c>
      <c r="G120" s="125">
        <v>2025</v>
      </c>
      <c r="H120" s="125">
        <v>2026</v>
      </c>
      <c r="I120" s="125">
        <v>2027</v>
      </c>
      <c r="J120" s="125">
        <v>2028</v>
      </c>
      <c r="K120" s="125">
        <v>2029</v>
      </c>
      <c r="L120" s="125">
        <v>2030</v>
      </c>
      <c r="M120" s="125">
        <v>2031</v>
      </c>
      <c r="N120" s="125">
        <v>2032</v>
      </c>
      <c r="O120" s="125">
        <v>2033</v>
      </c>
      <c r="P120" s="125">
        <v>2034</v>
      </c>
      <c r="Q120" s="126">
        <v>2035</v>
      </c>
    </row>
    <row r="121" spans="2:17" ht="15.5" thickTop="1" thickBot="1" x14ac:dyDescent="0.4">
      <c r="B121" s="142" t="s">
        <v>471</v>
      </c>
      <c r="C121" s="143">
        <f>'LFL T8-SEA'!H247</f>
        <v>-1060.1577476038067</v>
      </c>
      <c r="D121" s="143">
        <f>'LFL T8-SEA'!I247</f>
        <v>-853.58749192219682</v>
      </c>
      <c r="E121" s="143">
        <f>'LFL T8-SEA'!J247</f>
        <v>-518.11794598094582</v>
      </c>
      <c r="F121" s="143">
        <f>'LFL T8-SEA'!K247</f>
        <v>-242.2500812247099</v>
      </c>
      <c r="G121" s="143">
        <f>'LFL T8-SEA'!L247</f>
        <v>-151.66774275578911</v>
      </c>
      <c r="H121" s="143">
        <f>'LFL T8-SEA'!M247</f>
        <v>-106.46680117240925</v>
      </c>
      <c r="I121" s="143">
        <f>'LFL T8-SEA'!N247</f>
        <v>-66.899973691206569</v>
      </c>
      <c r="J121" s="143">
        <f>'LFL T8-SEA'!O247</f>
        <v>-60.190370187378882</v>
      </c>
      <c r="K121" s="143">
        <f>'LFL T8-SEA'!P247</f>
        <v>-53.065878883678977</v>
      </c>
      <c r="L121" s="143">
        <f>'LFL T8-SEA'!Q247</f>
        <v>-45.076958686206076</v>
      </c>
      <c r="M121" s="143">
        <f>'LFL T8-SEA'!R247</f>
        <v>-38.468325579825127</v>
      </c>
      <c r="N121" s="143">
        <f>'LFL T8-SEA'!S247</f>
        <v>-32.017301978181543</v>
      </c>
      <c r="O121" s="143">
        <f>'LFL T8-SEA'!T247</f>
        <v>-26.189206786851088</v>
      </c>
      <c r="P121" s="143">
        <f>'LFL T8-SEA'!U247</f>
        <v>-20.639136458661927</v>
      </c>
      <c r="Q121" s="143">
        <f>'LFL T8-SEA'!V247</f>
        <v>-16.016282386643439</v>
      </c>
    </row>
    <row r="122" spans="2:17" ht="15" thickBot="1" x14ac:dyDescent="0.4">
      <c r="B122" s="131" t="s">
        <v>451</v>
      </c>
      <c r="C122" s="136">
        <f>'LFL T8-SEA'!H249</f>
        <v>563.6456361601837</v>
      </c>
      <c r="D122" s="136">
        <f>'LFL T8-SEA'!I249</f>
        <v>417.29667616294796</v>
      </c>
      <c r="E122" s="136">
        <f>'LFL T8-SEA'!J249</f>
        <v>240.32826027985931</v>
      </c>
      <c r="F122" s="136">
        <f>'LFL T8-SEA'!K249</f>
        <v>106.82180322818567</v>
      </c>
      <c r="G122" s="136">
        <f>'LFL T8-SEA'!L249</f>
        <v>62.994608459347305</v>
      </c>
      <c r="H122" s="136">
        <f>'LFL T8-SEA'!M249</f>
        <v>43.83478562653837</v>
      </c>
      <c r="I122" s="136">
        <f>'LFL T8-SEA'!N249</f>
        <v>26.247186762891804</v>
      </c>
      <c r="J122" s="136">
        <f>'LFL T8-SEA'!O249</f>
        <v>22.493001804904615</v>
      </c>
      <c r="K122" s="136">
        <f>'LFL T8-SEA'!P249</f>
        <v>19.24079942686485</v>
      </c>
      <c r="L122" s="136">
        <f>'LFL T8-SEA'!Q249</f>
        <v>15.86202023668389</v>
      </c>
      <c r="M122" s="136">
        <f>'LFL T8-SEA'!R249</f>
        <v>1.4496753375842251</v>
      </c>
      <c r="N122" s="136">
        <f>'LFL T8-SEA'!S249</f>
        <v>1.3697169355396697</v>
      </c>
      <c r="O122" s="136">
        <f>'LFL T8-SEA'!T249</f>
        <v>1.3353891814127408</v>
      </c>
      <c r="P122" s="136">
        <f>'LFL T8-SEA'!U249</f>
        <v>1.2149737794859021</v>
      </c>
      <c r="Q122" s="136">
        <f>'LFL T8-SEA'!V249</f>
        <v>1.1125725233722814</v>
      </c>
    </row>
    <row r="123" spans="2:17" ht="15" thickBot="1" x14ac:dyDescent="0.4">
      <c r="B123" s="131" t="s">
        <v>452</v>
      </c>
      <c r="C123" s="136">
        <f>'LFL T8-SEA'!H251</f>
        <v>748.4095234484239</v>
      </c>
      <c r="D123" s="136">
        <f>'LFL T8-SEA'!I251</f>
        <v>572.63164984061586</v>
      </c>
      <c r="E123" s="136">
        <f>'LFL T8-SEA'!J251</f>
        <v>336.95622958520374</v>
      </c>
      <c r="F123" s="136">
        <f>'LFL T8-SEA'!K251</f>
        <v>152.91429729987644</v>
      </c>
      <c r="G123" s="136">
        <f>'LFL T8-SEA'!L251</f>
        <v>92.471204244429032</v>
      </c>
      <c r="H123" s="136">
        <f>'LFL T8-SEA'!M251</f>
        <v>64.566076242929455</v>
      </c>
      <c r="I123" s="136">
        <f>'LFL T8-SEA'!N251</f>
        <v>39.464344867665844</v>
      </c>
      <c r="J123" s="136">
        <f>'LFL T8-SEA'!O251</f>
        <v>34.525026170565518</v>
      </c>
      <c r="K123" s="136">
        <f>'LFL T8-SEA'!P251</f>
        <v>29.887874084356962</v>
      </c>
      <c r="L123" s="136">
        <f>'LFL T8-SEA'!Q251</f>
        <v>24.940222352760301</v>
      </c>
      <c r="M123" s="136">
        <f>'LFL T8-SEA'!R251</f>
        <v>2.7217027638115785</v>
      </c>
      <c r="N123" s="136">
        <f>'LFL T8-SEA'!S251</f>
        <v>2.571584321293769</v>
      </c>
      <c r="O123" s="136">
        <f>'LFL T8-SEA'!T251</f>
        <v>2.5071354472180043</v>
      </c>
      <c r="P123" s="136">
        <f>'LFL T8-SEA'!U251</f>
        <v>2.2810607367411717</v>
      </c>
      <c r="Q123" s="136">
        <f>'LFL T8-SEA'!V251</f>
        <v>2.0888068061151177</v>
      </c>
    </row>
    <row r="124" spans="2:17" ht="15" thickBot="1" x14ac:dyDescent="0.4">
      <c r="B124" s="131" t="s">
        <v>453</v>
      </c>
      <c r="C124" s="136">
        <f>'LFL T8-SEA'!H253</f>
        <v>13284.930070234241</v>
      </c>
      <c r="D124" s="136">
        <f>'LFL T8-SEA'!I253</f>
        <v>10719.490672596698</v>
      </c>
      <c r="E124" s="136">
        <f>'LFL T8-SEA'!J253</f>
        <v>6515.2077157780777</v>
      </c>
      <c r="F124" s="136">
        <f>'LFL T8-SEA'!K253</f>
        <v>3045.7154319522897</v>
      </c>
      <c r="G124" s="136">
        <f>'LFL T8-SEA'!L253</f>
        <v>1905.5082329603765</v>
      </c>
      <c r="H124" s="136">
        <f>'LFL T8-SEA'!M253</f>
        <v>1336.434538525474</v>
      </c>
      <c r="I124" s="136">
        <f>'LFL T8-SEA'!N253</f>
        <v>838.53718672164769</v>
      </c>
      <c r="J124" s="136">
        <f>'LFL T8-SEA'!O253</f>
        <v>752.22089799102309</v>
      </c>
      <c r="K124" s="136">
        <f>'LFL T8-SEA'!P253</f>
        <v>660.36802078721689</v>
      </c>
      <c r="L124" s="136">
        <f>'LFL T8-SEA'!Q253</f>
        <v>558.74257274663114</v>
      </c>
      <c r="M124" s="136">
        <f>'LFL T8-SEA'!R253</f>
        <v>72.150172498756291</v>
      </c>
      <c r="N124" s="136">
        <f>'LFL T8-SEA'!S253</f>
        <v>68.17065215328833</v>
      </c>
      <c r="O124" s="136">
        <f>'LFL T8-SEA'!T253</f>
        <v>66.462163833496561</v>
      </c>
      <c r="P124" s="136">
        <f>'LFL T8-SEA'!U253</f>
        <v>60.469103321750282</v>
      </c>
      <c r="Q124" s="136">
        <f>'LFL T8-SEA'!V253</f>
        <v>55.372604746421658</v>
      </c>
    </row>
    <row r="125" spans="2:17" ht="15" thickBot="1" x14ac:dyDescent="0.4">
      <c r="B125" s="132" t="s">
        <v>454</v>
      </c>
      <c r="C125" s="149">
        <f>'LFL T8-SEA'!H255</f>
        <v>13536.827482239039</v>
      </c>
      <c r="D125" s="149">
        <f>'LFL T8-SEA'!I255</f>
        <v>10855.831506678065</v>
      </c>
      <c r="E125" s="149">
        <f>'LFL T8-SEA'!J255</f>
        <v>6574.3742596621951</v>
      </c>
      <c r="F125" s="149">
        <f>'LFL T8-SEA'!K255</f>
        <v>3063.201451255642</v>
      </c>
      <c r="G125" s="149">
        <f>'LFL T8-SEA'!L255</f>
        <v>1909.3063029083635</v>
      </c>
      <c r="H125" s="149">
        <f>'LFL T8-SEA'!M255</f>
        <v>1338.3685992225326</v>
      </c>
      <c r="I125" s="149">
        <f>'LFL T8-SEA'!N255</f>
        <v>837.34874466099882</v>
      </c>
      <c r="J125" s="149">
        <f>'LFL T8-SEA'!O255</f>
        <v>749.04855577911428</v>
      </c>
      <c r="K125" s="149">
        <f>'LFL T8-SEA'!P255</f>
        <v>656.43081541475976</v>
      </c>
      <c r="L125" s="149">
        <f>'LFL T8-SEA'!Q255</f>
        <v>554.46785664986919</v>
      </c>
      <c r="M125" s="149">
        <f>'LFL T8-SEA'!R255</f>
        <v>37.853225020326967</v>
      </c>
      <c r="N125" s="149">
        <f>'LFL T8-SEA'!S255</f>
        <v>40.094651431940228</v>
      </c>
      <c r="O125" s="149">
        <f>'LFL T8-SEA'!T255</f>
        <v>44.115481675276214</v>
      </c>
      <c r="P125" s="149">
        <f>'LFL T8-SEA'!U255</f>
        <v>43.326001379315429</v>
      </c>
      <c r="Q125" s="149">
        <f>'LFL T8-SEA'!V255</f>
        <v>42.557701689265613</v>
      </c>
    </row>
    <row r="126" spans="2:17" ht="15" thickTop="1" x14ac:dyDescent="0.35">
      <c r="B126" s="138" t="s">
        <v>455</v>
      </c>
      <c r="C126" s="163">
        <f>'LFL T8-SEA'!H259</f>
        <v>12716.606781805252</v>
      </c>
      <c r="D126" s="163">
        <f>'LFL T8-SEA'!I259</f>
        <v>9305.4777118629772</v>
      </c>
      <c r="E126" s="163">
        <f>'LFL T8-SEA'!J259</f>
        <v>4529.6488070741343</v>
      </c>
      <c r="F126" s="163">
        <f>'LFL T8-SEA'!K259</f>
        <v>758.15146963810594</v>
      </c>
      <c r="G126" s="163">
        <f>'LFL T8-SEA'!L259</f>
        <v>-577.77615090449649</v>
      </c>
      <c r="H126" s="163">
        <f>'LFL T8-SEA'!M259</f>
        <v>-1290.7695396310785</v>
      </c>
      <c r="I126" s="163">
        <f>'LFL T8-SEA'!N259</f>
        <v>-1893.1106733290676</v>
      </c>
      <c r="J126" s="163">
        <f>'LFL T8-SEA'!O259</f>
        <v>-2076.9326344632827</v>
      </c>
      <c r="K126" s="163">
        <f>'LFL T8-SEA'!P259</f>
        <v>-2258.1215682250236</v>
      </c>
      <c r="L126" s="163">
        <f>'LFL T8-SEA'!Q259</f>
        <v>-2440.6346037531716</v>
      </c>
      <c r="M126" s="163">
        <f>'LFL T8-SEA'!R259</f>
        <v>-2014.4807184123365</v>
      </c>
      <c r="N126" s="163">
        <f>'LFL T8-SEA'!S259</f>
        <v>-1242.4261985663434</v>
      </c>
      <c r="O126" s="163">
        <f>'LFL T8-SEA'!T259</f>
        <v>-772.17136065084094</v>
      </c>
      <c r="P126" s="163">
        <f>'LFL T8-SEA'!U259</f>
        <v>-561.76502907620068</v>
      </c>
      <c r="Q126" s="163">
        <f>'LFL T8-SEA'!V259</f>
        <v>-432.91062947644912</v>
      </c>
    </row>
    <row r="127" spans="2:17" ht="15" thickBot="1" x14ac:dyDescent="0.4">
      <c r="B127" s="131" t="s">
        <v>433</v>
      </c>
      <c r="C127" s="164"/>
      <c r="D127" s="164"/>
      <c r="E127" s="164"/>
      <c r="F127" s="164"/>
      <c r="G127" s="164"/>
      <c r="H127" s="164"/>
      <c r="I127" s="164"/>
      <c r="J127" s="164"/>
      <c r="K127" s="164"/>
      <c r="L127" s="164"/>
      <c r="M127" s="164"/>
      <c r="N127" s="164"/>
      <c r="O127" s="164"/>
      <c r="P127" s="164"/>
      <c r="Q127" s="164"/>
    </row>
    <row r="128" spans="2:17" ht="15" thickBot="1" x14ac:dyDescent="0.4">
      <c r="B128" s="132" t="s">
        <v>456</v>
      </c>
      <c r="C128" s="137">
        <f>'LFL T8-SEA'!H262</f>
        <v>12716.606781805252</v>
      </c>
      <c r="D128" s="137">
        <f>'LFL T8-SEA'!I262</f>
        <v>22022.08449366823</v>
      </c>
      <c r="E128" s="137">
        <f>'LFL T8-SEA'!J262</f>
        <v>26551.733300742366</v>
      </c>
      <c r="F128" s="137">
        <f>'LFL T8-SEA'!K262</f>
        <v>27309.884770380471</v>
      </c>
      <c r="G128" s="137">
        <f>'LFL T8-SEA'!L262</f>
        <v>26732.108619475974</v>
      </c>
      <c r="H128" s="137">
        <f>'LFL T8-SEA'!M262</f>
        <v>25441.339079844896</v>
      </c>
      <c r="I128" s="137">
        <f>'LFL T8-SEA'!N262</f>
        <v>23548.228406515827</v>
      </c>
      <c r="J128" s="137">
        <f>'LFL T8-SEA'!O262</f>
        <v>21471.295772052545</v>
      </c>
      <c r="K128" s="137">
        <f>'LFL T8-SEA'!P262</f>
        <v>19213.174203827522</v>
      </c>
      <c r="L128" s="137">
        <f>'LFL T8-SEA'!Q262</f>
        <v>16772.539600074349</v>
      </c>
      <c r="M128" s="137">
        <f>'LFL T8-SEA'!R262</f>
        <v>14758.058881662013</v>
      </c>
      <c r="N128" s="137">
        <f>'LFL T8-SEA'!S262</f>
        <v>13515.63268309567</v>
      </c>
      <c r="O128" s="137">
        <f>'LFL T8-SEA'!T262</f>
        <v>12743.461322444829</v>
      </c>
      <c r="P128" s="137">
        <f>'LFL T8-SEA'!U262</f>
        <v>12181.696293368628</v>
      </c>
      <c r="Q128" s="137">
        <f>'LFL T8-SEA'!V262</f>
        <v>11748.785663892178</v>
      </c>
    </row>
    <row r="129" spans="2:17" ht="15.5" thickTop="1" thickBot="1" x14ac:dyDescent="0.4">
      <c r="B129" s="139" t="s">
        <v>457</v>
      </c>
      <c r="C129" s="140">
        <f>'LFL T8-SEA'!H265</f>
        <v>234.11205438454743</v>
      </c>
      <c r="D129" s="140">
        <f>'LFL T8-SEA'!I265</f>
        <v>188.90291255205369</v>
      </c>
      <c r="E129" s="140">
        <f>'LFL T8-SEA'!J265</f>
        <v>114.81345065566964</v>
      </c>
      <c r="F129" s="140">
        <f>'LFL T8-SEA'!K265</f>
        <v>53.672747472166222</v>
      </c>
      <c r="G129" s="140">
        <f>'LFL T8-SEA'!L265</f>
        <v>33.579585643777264</v>
      </c>
      <c r="H129" s="140">
        <f>'LFL T8-SEA'!M265</f>
        <v>23.551154105483882</v>
      </c>
      <c r="I129" s="140">
        <f>'LFL T8-SEA'!N265</f>
        <v>14.777018954815048</v>
      </c>
      <c r="J129" s="140">
        <f>'LFL T8-SEA'!O265</f>
        <v>13.255920719841807</v>
      </c>
      <c r="K129" s="140">
        <f>'LFL T8-SEA'!P265</f>
        <v>11.637254632054452</v>
      </c>
      <c r="L129" s="140">
        <f>'LFL T8-SEA'!Q265</f>
        <v>9.8463726106399321</v>
      </c>
      <c r="M129" s="140">
        <f>'LFL T8-SEA'!R265</f>
        <v>1.2714575852927681</v>
      </c>
      <c r="N129" s="140">
        <f>'LFL T8-SEA'!S265</f>
        <v>1.201328975008997</v>
      </c>
      <c r="O129" s="140">
        <f>'LFL T8-SEA'!T265</f>
        <v>1.1712213486742054</v>
      </c>
      <c r="P129" s="140">
        <f>'LFL T8-SEA'!U265</f>
        <v>1.0656093732224527</v>
      </c>
      <c r="Q129" s="140">
        <f>'LFL T8-SEA'!V265</f>
        <v>0.97579695077610185</v>
      </c>
    </row>
    <row r="131" spans="2:17" x14ac:dyDescent="0.35">
      <c r="B131" s="160" t="s">
        <v>476</v>
      </c>
      <c r="C131" s="160" t="s">
        <v>477</v>
      </c>
      <c r="D131" s="161"/>
      <c r="E131" s="161"/>
      <c r="F131" s="161"/>
      <c r="G131" s="161"/>
      <c r="H131" s="161"/>
      <c r="I131" s="161"/>
      <c r="J131" s="161"/>
      <c r="K131" s="161"/>
      <c r="L131" s="161"/>
      <c r="M131" s="161"/>
      <c r="N131" s="161"/>
      <c r="O131" s="161"/>
      <c r="P131" s="161"/>
      <c r="Q131" s="161"/>
    </row>
    <row r="132" spans="2:17" ht="15" thickBot="1" x14ac:dyDescent="0.4">
      <c r="B132" s="124" t="s">
        <v>441</v>
      </c>
      <c r="C132" s="125">
        <v>2021</v>
      </c>
      <c r="D132" s="125">
        <v>2022</v>
      </c>
      <c r="E132" s="125">
        <v>2023</v>
      </c>
      <c r="F132" s="125">
        <v>2024</v>
      </c>
      <c r="G132" s="125">
        <v>2025</v>
      </c>
      <c r="H132" s="125">
        <v>2026</v>
      </c>
      <c r="I132" s="125">
        <v>2027</v>
      </c>
      <c r="J132" s="125">
        <v>2028</v>
      </c>
      <c r="K132" s="125">
        <v>2029</v>
      </c>
      <c r="L132" s="125">
        <v>2030</v>
      </c>
      <c r="M132" s="125">
        <v>2031</v>
      </c>
      <c r="N132" s="125">
        <v>2032</v>
      </c>
      <c r="O132" s="125">
        <v>2033</v>
      </c>
      <c r="P132" s="125">
        <v>2034</v>
      </c>
      <c r="Q132" s="126">
        <v>2035</v>
      </c>
    </row>
    <row r="133" spans="2:17" ht="15.5" thickTop="1" thickBot="1" x14ac:dyDescent="0.4">
      <c r="B133" s="142" t="s">
        <v>427</v>
      </c>
      <c r="C133" s="143">
        <f>'LFL T8-SENS'!H247</f>
        <v>-1060.1577476038067</v>
      </c>
      <c r="D133" s="143">
        <f>'LFL T8-SENS'!I247</f>
        <v>-853.58749192219682</v>
      </c>
      <c r="E133" s="143">
        <f>'LFL T8-SENS'!J247</f>
        <v>-518.11794598094582</v>
      </c>
      <c r="F133" s="143">
        <f>'LFL T8-SENS'!K247</f>
        <v>-242.2500812247099</v>
      </c>
      <c r="G133" s="143">
        <f>'LFL T8-SENS'!L247</f>
        <v>-151.66774275578911</v>
      </c>
      <c r="H133" s="143">
        <f>'LFL T8-SENS'!M247</f>
        <v>-106.46680117240925</v>
      </c>
      <c r="I133" s="143">
        <f>'LFL T8-SENS'!N247</f>
        <v>-66.899973691206569</v>
      </c>
      <c r="J133" s="143">
        <f>'LFL T8-SENS'!O247</f>
        <v>-60.190370187378882</v>
      </c>
      <c r="K133" s="143">
        <f>'LFL T8-SENS'!P247</f>
        <v>-53.065878883678977</v>
      </c>
      <c r="L133" s="143">
        <f>'LFL T8-SENS'!Q247</f>
        <v>-45.076958686206076</v>
      </c>
      <c r="M133" s="143">
        <f>'LFL T8-SENS'!R247</f>
        <v>-38.468325579825127</v>
      </c>
      <c r="N133" s="143">
        <f>'LFL T8-SENS'!S247</f>
        <v>-32.017301978181543</v>
      </c>
      <c r="O133" s="143">
        <f>'LFL T8-SENS'!T247</f>
        <v>-26.189206786851088</v>
      </c>
      <c r="P133" s="143">
        <f>'LFL T8-SENS'!U247</f>
        <v>-20.639136458661927</v>
      </c>
      <c r="Q133" s="143">
        <f>'LFL T8-SENS'!V247</f>
        <v>-16.016282386643439</v>
      </c>
    </row>
    <row r="134" spans="2:17" ht="15" thickBot="1" x14ac:dyDescent="0.4">
      <c r="B134" s="131" t="s">
        <v>428</v>
      </c>
      <c r="C134" s="136">
        <f>'LFL T8-SENS'!H249</f>
        <v>2348.5234840007661</v>
      </c>
      <c r="D134" s="136">
        <f>'LFL T8-SENS'!I249</f>
        <v>1738.7361506789503</v>
      </c>
      <c r="E134" s="136">
        <f>'LFL T8-SENS'!J249</f>
        <v>1001.3677511660804</v>
      </c>
      <c r="F134" s="136">
        <f>'LFL T8-SENS'!K249</f>
        <v>445.09084678410699</v>
      </c>
      <c r="G134" s="136">
        <f>'LFL T8-SENS'!L249</f>
        <v>262.47753524728051</v>
      </c>
      <c r="H134" s="136">
        <f>'LFL T8-SENS'!M249</f>
        <v>182.64494011057656</v>
      </c>
      <c r="I134" s="136">
        <f>'LFL T8-SENS'!N249</f>
        <v>109.36327817871585</v>
      </c>
      <c r="J134" s="136">
        <f>'LFL T8-SENS'!O249</f>
        <v>93.720840853769246</v>
      </c>
      <c r="K134" s="136">
        <f>'LFL T8-SENS'!P249</f>
        <v>80.169997611936878</v>
      </c>
      <c r="L134" s="136">
        <f>'LFL T8-SENS'!Q249</f>
        <v>66.091750986182873</v>
      </c>
      <c r="M134" s="136">
        <f>'LFL T8-SENS'!R249</f>
        <v>6.0403139066009377</v>
      </c>
      <c r="N134" s="136">
        <f>'LFL T8-SENS'!S249</f>
        <v>5.7071538980819572</v>
      </c>
      <c r="O134" s="136">
        <f>'LFL T8-SENS'!T249</f>
        <v>5.5641215892197531</v>
      </c>
      <c r="P134" s="136">
        <f>'LFL T8-SENS'!U249</f>
        <v>5.0623907478579255</v>
      </c>
      <c r="Q134" s="136">
        <f>'LFL T8-SENS'!V249</f>
        <v>4.6357188473845063</v>
      </c>
    </row>
    <row r="135" spans="2:17" ht="15" thickBot="1" x14ac:dyDescent="0.4">
      <c r="B135" s="131" t="s">
        <v>429</v>
      </c>
      <c r="C135" s="136">
        <f>'LFL T8-SENS'!H251</f>
        <v>748.4095234484239</v>
      </c>
      <c r="D135" s="136">
        <f>'LFL T8-SENS'!I251</f>
        <v>572.63164984061586</v>
      </c>
      <c r="E135" s="136">
        <f>'LFL T8-SENS'!J251</f>
        <v>336.95622958520374</v>
      </c>
      <c r="F135" s="136">
        <f>'LFL T8-SENS'!K251</f>
        <v>152.91429729987644</v>
      </c>
      <c r="G135" s="136">
        <f>'LFL T8-SENS'!L251</f>
        <v>92.471204244429032</v>
      </c>
      <c r="H135" s="136">
        <f>'LFL T8-SENS'!M251</f>
        <v>64.566076242929455</v>
      </c>
      <c r="I135" s="136">
        <f>'LFL T8-SENS'!N251</f>
        <v>39.464344867665844</v>
      </c>
      <c r="J135" s="136">
        <f>'LFL T8-SENS'!O251</f>
        <v>34.525026170565518</v>
      </c>
      <c r="K135" s="136">
        <f>'LFL T8-SENS'!P251</f>
        <v>29.887874084356962</v>
      </c>
      <c r="L135" s="136">
        <f>'LFL T8-SENS'!Q251</f>
        <v>24.940222352760301</v>
      </c>
      <c r="M135" s="136">
        <f>'LFL T8-SENS'!R251</f>
        <v>2.7217027638115785</v>
      </c>
      <c r="N135" s="136">
        <f>'LFL T8-SENS'!S251</f>
        <v>2.571584321293769</v>
      </c>
      <c r="O135" s="136">
        <f>'LFL T8-SENS'!T251</f>
        <v>2.5071354472180043</v>
      </c>
      <c r="P135" s="136">
        <f>'LFL T8-SENS'!U251</f>
        <v>2.2810607367411717</v>
      </c>
      <c r="Q135" s="136">
        <f>'LFL T8-SENS'!V251</f>
        <v>2.0888068061151177</v>
      </c>
    </row>
    <row r="136" spans="2:17" ht="15" thickBot="1" x14ac:dyDescent="0.4">
      <c r="B136" s="131" t="s">
        <v>430</v>
      </c>
      <c r="C136" s="136">
        <f>'LFL T8-SENS'!H253</f>
        <v>6812.7846514021739</v>
      </c>
      <c r="D136" s="136">
        <f>'LFL T8-SENS'!I253</f>
        <v>5497.174703895741</v>
      </c>
      <c r="E136" s="136">
        <f>'LFL T8-SENS'!J253</f>
        <v>3341.1321619374758</v>
      </c>
      <c r="F136" s="136">
        <f>'LFL T8-SENS'!K253</f>
        <v>1561.9053497191228</v>
      </c>
      <c r="G136" s="136">
        <f>'LFL T8-SENS'!L253</f>
        <v>977.18370921044971</v>
      </c>
      <c r="H136" s="136">
        <f>'LFL T8-SENS'!M253</f>
        <v>685.35104539767894</v>
      </c>
      <c r="I136" s="136">
        <f>'LFL T8-SENS'!N253</f>
        <v>430.01907011366541</v>
      </c>
      <c r="J136" s="136">
        <f>'LFL T8-SENS'!O253</f>
        <v>385.75430666206313</v>
      </c>
      <c r="K136" s="136">
        <f>'LFL T8-SENS'!P253</f>
        <v>338.65026707036765</v>
      </c>
      <c r="L136" s="136">
        <f>'LFL T8-SENS'!Q253</f>
        <v>286.53465269057995</v>
      </c>
      <c r="M136" s="136">
        <f>'LFL T8-SENS'!R253</f>
        <v>37.00008846090067</v>
      </c>
      <c r="N136" s="136">
        <f>'LFL T8-SENS'!S253</f>
        <v>34.959308796558119</v>
      </c>
      <c r="O136" s="136">
        <f>'LFL T8-SENS'!T253</f>
        <v>34.08316094025465</v>
      </c>
      <c r="P136" s="136">
        <f>'LFL T8-SENS'!U253</f>
        <v>31.009796575256559</v>
      </c>
      <c r="Q136" s="136">
        <f>'LFL T8-SENS'!V253</f>
        <v>28.396207562267513</v>
      </c>
    </row>
    <row r="137" spans="2:17" ht="15" thickBot="1" x14ac:dyDescent="0.4">
      <c r="B137" s="132" t="s">
        <v>431</v>
      </c>
      <c r="C137" s="137">
        <f>'LFL T8-SENS'!H255</f>
        <v>8849.5599112475575</v>
      </c>
      <c r="D137" s="137">
        <f>'LFL T8-SENS'!I255</f>
        <v>6954.9550124931102</v>
      </c>
      <c r="E137" s="137">
        <f>'LFL T8-SENS'!J255</f>
        <v>4161.3381967078149</v>
      </c>
      <c r="F137" s="137">
        <f>'LFL T8-SENS'!K255</f>
        <v>1917.6604125783961</v>
      </c>
      <c r="G137" s="137">
        <f>'LFL T8-SENS'!L255</f>
        <v>1180.46470594637</v>
      </c>
      <c r="H137" s="137">
        <f>'LFL T8-SENS'!M255</f>
        <v>826.09526057877565</v>
      </c>
      <c r="I137" s="137">
        <f>'LFL T8-SENS'!N255</f>
        <v>511.94671946884046</v>
      </c>
      <c r="J137" s="137">
        <f>'LFL T8-SENS'!O255</f>
        <v>453.80980349901904</v>
      </c>
      <c r="K137" s="137">
        <f>'LFL T8-SENS'!P255</f>
        <v>395.6422598829825</v>
      </c>
      <c r="L137" s="137">
        <f>'LFL T8-SENS'!Q255</f>
        <v>332.48966734331708</v>
      </c>
      <c r="M137" s="137">
        <f>'LFL T8-SENS'!R255</f>
        <v>7.2937795514880577</v>
      </c>
      <c r="N137" s="137">
        <f>'LFL T8-SENS'!S255</f>
        <v>11.220745037752302</v>
      </c>
      <c r="O137" s="137">
        <f>'LFL T8-SENS'!T255</f>
        <v>15.96521118984132</v>
      </c>
      <c r="P137" s="137">
        <f>'LFL T8-SENS'!U255</f>
        <v>17.714111601193732</v>
      </c>
      <c r="Q137" s="137">
        <f>'LFL T8-SENS'!V255</f>
        <v>19.104450829123692</v>
      </c>
    </row>
    <row r="138" spans="2:17" ht="15" thickTop="1" x14ac:dyDescent="0.35">
      <c r="B138" s="138" t="s">
        <v>432</v>
      </c>
      <c r="C138" s="163">
        <f>'LFL T8-SENS'!H259</f>
        <v>8029.3392108137696</v>
      </c>
      <c r="D138" s="163">
        <f>'LFL T8-SENS'!I259</f>
        <v>5404.6012176780223</v>
      </c>
      <c r="E138" s="163">
        <f>'LFL T8-SENS'!J259</f>
        <v>2116.6127441197536</v>
      </c>
      <c r="F138" s="163">
        <f>'LFL T8-SENS'!K259</f>
        <v>-387.38956903914004</v>
      </c>
      <c r="G138" s="163">
        <f>'LFL T8-SENS'!L259</f>
        <v>-1306.6177478664899</v>
      </c>
      <c r="H138" s="163">
        <f>'LFL T8-SENS'!M259</f>
        <v>-1803.0428782748354</v>
      </c>
      <c r="I138" s="163">
        <f>'LFL T8-SENS'!N259</f>
        <v>-2218.512698521226</v>
      </c>
      <c r="J138" s="163">
        <f>'LFL T8-SENS'!O259</f>
        <v>-2372.1713867433782</v>
      </c>
      <c r="K138" s="163">
        <f>'LFL T8-SENS'!P259</f>
        <v>-2518.9101237568007</v>
      </c>
      <c r="L138" s="163">
        <f>'LFL T8-SENS'!Q259</f>
        <v>-2662.6127930597236</v>
      </c>
      <c r="M138" s="163">
        <f>'LFL T8-SENS'!R259</f>
        <v>-2045.0401638811754</v>
      </c>
      <c r="N138" s="163">
        <f>'LFL T8-SENS'!S259</f>
        <v>-1271.3001049605314</v>
      </c>
      <c r="O138" s="163">
        <f>'LFL T8-SENS'!T259</f>
        <v>-800.32163113627587</v>
      </c>
      <c r="P138" s="163">
        <f>'LFL T8-SENS'!U259</f>
        <v>-587.37691885432241</v>
      </c>
      <c r="Q138" s="163">
        <f>'LFL T8-SENS'!V259</f>
        <v>-456.36388033659102</v>
      </c>
    </row>
    <row r="139" spans="2:17" ht="15" thickBot="1" x14ac:dyDescent="0.4">
      <c r="B139" s="131" t="s">
        <v>433</v>
      </c>
      <c r="C139" s="164"/>
      <c r="D139" s="164"/>
      <c r="E139" s="164"/>
      <c r="F139" s="164"/>
      <c r="G139" s="164"/>
      <c r="H139" s="164"/>
      <c r="I139" s="164"/>
      <c r="J139" s="164"/>
      <c r="K139" s="164"/>
      <c r="L139" s="164"/>
      <c r="M139" s="164"/>
      <c r="N139" s="164"/>
      <c r="O139" s="164"/>
      <c r="P139" s="164"/>
      <c r="Q139" s="164"/>
    </row>
    <row r="140" spans="2:17" ht="15" thickBot="1" x14ac:dyDescent="0.4">
      <c r="B140" s="132" t="s">
        <v>434</v>
      </c>
      <c r="C140" s="137">
        <f>'LFL T8-SENS'!H262</f>
        <v>8029.3392108137696</v>
      </c>
      <c r="D140" s="137">
        <f>'LFL T8-SENS'!I262</f>
        <v>13433.940428491791</v>
      </c>
      <c r="E140" s="137">
        <f>'LFL T8-SENS'!J262</f>
        <v>15550.553172611544</v>
      </c>
      <c r="F140" s="137">
        <f>'LFL T8-SENS'!K262</f>
        <v>15163.163603572404</v>
      </c>
      <c r="G140" s="137">
        <f>'LFL T8-SENS'!L262</f>
        <v>13856.545855705914</v>
      </c>
      <c r="H140" s="137">
        <f>'LFL T8-SENS'!M262</f>
        <v>12053.502977431079</v>
      </c>
      <c r="I140" s="137">
        <f>'LFL T8-SENS'!N262</f>
        <v>9834.9902789098523</v>
      </c>
      <c r="J140" s="137">
        <f>'LFL T8-SENS'!O262</f>
        <v>7462.8188921664741</v>
      </c>
      <c r="K140" s="137">
        <f>'LFL T8-SENS'!P262</f>
        <v>4943.9087684096739</v>
      </c>
      <c r="L140" s="137">
        <f>'LFL T8-SENS'!Q262</f>
        <v>2281.2959753499504</v>
      </c>
      <c r="M140" s="137">
        <f>'LFL T8-SENS'!R262</f>
        <v>236.25581146877494</v>
      </c>
      <c r="N140" s="137">
        <f>'LFL T8-SENS'!S262</f>
        <v>-1035.0442934917564</v>
      </c>
      <c r="O140" s="137">
        <f>'LFL T8-SENS'!T262</f>
        <v>-1835.3659246280322</v>
      </c>
      <c r="P140" s="137">
        <f>'LFL T8-SENS'!U262</f>
        <v>-2422.7428434823546</v>
      </c>
      <c r="Q140" s="137">
        <f>'LFL T8-SENS'!V262</f>
        <v>-2879.1067238189457</v>
      </c>
    </row>
    <row r="141" spans="2:17" ht="15.5" thickTop="1" thickBot="1" x14ac:dyDescent="0.4">
      <c r="B141" s="139" t="s">
        <v>435</v>
      </c>
      <c r="C141" s="140">
        <f>'LFL T8-SENS'!H265</f>
        <v>122.32045169562994</v>
      </c>
      <c r="D141" s="140">
        <f>'LFL T8-SENS'!I265</f>
        <v>98.69927309267355</v>
      </c>
      <c r="E141" s="140">
        <f>'LFL T8-SENS'!J265</f>
        <v>59.988509271150136</v>
      </c>
      <c r="F141" s="140">
        <f>'LFL T8-SENS'!K265</f>
        <v>28.04330059722971</v>
      </c>
      <c r="G141" s="140">
        <f>'LFL T8-SENS'!L265</f>
        <v>17.544889324460346</v>
      </c>
      <c r="H141" s="140">
        <f>'LFL T8-SENS'!M265</f>
        <v>12.305166496912873</v>
      </c>
      <c r="I141" s="140">
        <f>'LFL T8-SENS'!N265</f>
        <v>7.7207969406771753</v>
      </c>
      <c r="J141" s="140">
        <f>'LFL T8-SENS'!O265</f>
        <v>6.9260432332506792</v>
      </c>
      <c r="K141" s="140">
        <f>'LFL T8-SENS'!P265</f>
        <v>6.0803116133088739</v>
      </c>
      <c r="L141" s="140">
        <f>'LFL T8-SENS'!Q265</f>
        <v>5.1445994460354134</v>
      </c>
      <c r="M141" s="140">
        <f>'LFL T8-SENS'!R265</f>
        <v>0.66431977009344378</v>
      </c>
      <c r="N141" s="140">
        <f>'LFL T8-SENS'!S265</f>
        <v>0.62767849884729343</v>
      </c>
      <c r="O141" s="140">
        <f>'LFL T8-SENS'!T265</f>
        <v>0.6119476623363902</v>
      </c>
      <c r="P141" s="140">
        <f>'LFL T8-SENS'!U265</f>
        <v>0.55676680214665186</v>
      </c>
      <c r="Q141" s="140">
        <f>'LFL T8-SENS'!V265</f>
        <v>0.50984099941343952</v>
      </c>
    </row>
  </sheetData>
  <mergeCells count="135">
    <mergeCell ref="H22:H23"/>
    <mergeCell ref="P34:P35"/>
    <mergeCell ref="Q34:Q35"/>
    <mergeCell ref="I46:I47"/>
    <mergeCell ref="J46:J47"/>
    <mergeCell ref="J34:J35"/>
    <mergeCell ref="O22:O23"/>
    <mergeCell ref="P22:P23"/>
    <mergeCell ref="Q22:Q23"/>
    <mergeCell ref="C34:C35"/>
    <mergeCell ref="D34:D35"/>
    <mergeCell ref="E34:E35"/>
    <mergeCell ref="F34:F35"/>
    <mergeCell ref="G34:G35"/>
    <mergeCell ref="H34:H35"/>
    <mergeCell ref="I34:I35"/>
    <mergeCell ref="I22:I23"/>
    <mergeCell ref="J22:J23"/>
    <mergeCell ref="K22:K23"/>
    <mergeCell ref="L22:L23"/>
    <mergeCell ref="M22:M23"/>
    <mergeCell ref="N22:N23"/>
    <mergeCell ref="C22:C23"/>
    <mergeCell ref="D22:D23"/>
    <mergeCell ref="E22:E23"/>
    <mergeCell ref="F22:F23"/>
    <mergeCell ref="G22:G23"/>
    <mergeCell ref="K34:K35"/>
    <mergeCell ref="L34:L35"/>
    <mergeCell ref="M34:M35"/>
    <mergeCell ref="N34:N35"/>
    <mergeCell ref="O34:O35"/>
    <mergeCell ref="L68:L69"/>
    <mergeCell ref="M68:M69"/>
    <mergeCell ref="N68:N69"/>
    <mergeCell ref="O68:O69"/>
    <mergeCell ref="P68:P69"/>
    <mergeCell ref="Q68:Q69"/>
    <mergeCell ref="Q46:Q47"/>
    <mergeCell ref="C68:C69"/>
    <mergeCell ref="D68:D69"/>
    <mergeCell ref="E68:E69"/>
    <mergeCell ref="F68:F69"/>
    <mergeCell ref="G68:G69"/>
    <mergeCell ref="H68:H69"/>
    <mergeCell ref="I68:I69"/>
    <mergeCell ref="J68:J69"/>
    <mergeCell ref="K68:K69"/>
    <mergeCell ref="K46:K47"/>
    <mergeCell ref="L46:L47"/>
    <mergeCell ref="M46:M47"/>
    <mergeCell ref="N46:N47"/>
    <mergeCell ref="O46:O47"/>
    <mergeCell ref="P46:P47"/>
    <mergeCell ref="C46:C47"/>
    <mergeCell ref="D46:D47"/>
    <mergeCell ref="E46:E47"/>
    <mergeCell ref="F46:F47"/>
    <mergeCell ref="G46:G47"/>
    <mergeCell ref="H46:H47"/>
    <mergeCell ref="O80:O81"/>
    <mergeCell ref="P80:P81"/>
    <mergeCell ref="Q80:Q81"/>
    <mergeCell ref="C92:C93"/>
    <mergeCell ref="D92:D93"/>
    <mergeCell ref="E92:E93"/>
    <mergeCell ref="F92:F93"/>
    <mergeCell ref="G92:G93"/>
    <mergeCell ref="H92:H93"/>
    <mergeCell ref="I92:I93"/>
    <mergeCell ref="I80:I81"/>
    <mergeCell ref="J80:J81"/>
    <mergeCell ref="K80:K81"/>
    <mergeCell ref="L80:L81"/>
    <mergeCell ref="M80:M81"/>
    <mergeCell ref="N80:N81"/>
    <mergeCell ref="C80:C81"/>
    <mergeCell ref="D80:D81"/>
    <mergeCell ref="E80:E81"/>
    <mergeCell ref="F80:F81"/>
    <mergeCell ref="G80:G81"/>
    <mergeCell ref="H80:H81"/>
    <mergeCell ref="P92:P93"/>
    <mergeCell ref="Q92:Q93"/>
    <mergeCell ref="C114:C115"/>
    <mergeCell ref="D114:D115"/>
    <mergeCell ref="E114:E115"/>
    <mergeCell ref="F114:F115"/>
    <mergeCell ref="G114:G115"/>
    <mergeCell ref="H114:H115"/>
    <mergeCell ref="I114:I115"/>
    <mergeCell ref="J114:J115"/>
    <mergeCell ref="J92:J93"/>
    <mergeCell ref="K92:K93"/>
    <mergeCell ref="L92:L93"/>
    <mergeCell ref="M92:M93"/>
    <mergeCell ref="N92:N93"/>
    <mergeCell ref="O92:O93"/>
    <mergeCell ref="O126:O127"/>
    <mergeCell ref="P126:P127"/>
    <mergeCell ref="Q126:Q127"/>
    <mergeCell ref="Q114:Q115"/>
    <mergeCell ref="K114:K115"/>
    <mergeCell ref="L114:L115"/>
    <mergeCell ref="M114:M115"/>
    <mergeCell ref="N114:N115"/>
    <mergeCell ref="O114:O115"/>
    <mergeCell ref="P114:P115"/>
    <mergeCell ref="C138:C139"/>
    <mergeCell ref="D138:D139"/>
    <mergeCell ref="E138:E139"/>
    <mergeCell ref="F138:F139"/>
    <mergeCell ref="G138:G139"/>
    <mergeCell ref="H138:H139"/>
    <mergeCell ref="L126:L127"/>
    <mergeCell ref="M126:M127"/>
    <mergeCell ref="N126:N127"/>
    <mergeCell ref="C126:C127"/>
    <mergeCell ref="D126:D127"/>
    <mergeCell ref="E126:E127"/>
    <mergeCell ref="F126:F127"/>
    <mergeCell ref="G126:G127"/>
    <mergeCell ref="H126:H127"/>
    <mergeCell ref="I126:I127"/>
    <mergeCell ref="J126:J127"/>
    <mergeCell ref="K126:K127"/>
    <mergeCell ref="O138:O139"/>
    <mergeCell ref="P138:P139"/>
    <mergeCell ref="Q138:Q139"/>
    <mergeCell ref="I138:I139"/>
    <mergeCell ref="J138:J139"/>
    <mergeCell ref="K138:K139"/>
    <mergeCell ref="L138:L139"/>
    <mergeCell ref="M138:M139"/>
    <mergeCell ref="N138:N1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2:AO267"/>
  <sheetViews>
    <sheetView workbookViewId="0">
      <pane xSplit="4" ySplit="9" topLeftCell="E10" activePane="bottomRight" state="frozen"/>
      <selection activeCell="W237" sqref="W237"/>
      <selection pane="topRight" activeCell="W237" sqref="W237"/>
      <selection pane="bottomLeft" activeCell="W237" sqref="W237"/>
      <selection pane="bottomRight" activeCell="J2" sqref="J2"/>
    </sheetView>
  </sheetViews>
  <sheetFormatPr baseColWidth="10" defaultColWidth="8.81640625" defaultRowHeight="14.5" x14ac:dyDescent="0.35"/>
  <cols>
    <col min="1" max="2" width="4.81640625" customWidth="1"/>
    <col min="3" max="3" width="35.54296875" customWidth="1"/>
    <col min="4" max="4" width="7.6328125" customWidth="1"/>
    <col min="5" max="22" width="5.81640625" customWidth="1"/>
    <col min="23" max="23" width="6.81640625" customWidth="1"/>
    <col min="24" max="30" width="6.81640625" style="25" customWidth="1"/>
    <col min="31" max="35" width="8.90625" style="25"/>
    <col min="38" max="46" width="6.81640625" customWidth="1"/>
  </cols>
  <sheetData>
    <row r="2" spans="1:35" x14ac:dyDescent="0.35">
      <c r="C2" s="175" t="s">
        <v>408</v>
      </c>
      <c r="D2" s="159"/>
      <c r="E2" s="120" t="s">
        <v>410</v>
      </c>
    </row>
    <row r="3" spans="1:35" x14ac:dyDescent="0.35">
      <c r="C3" s="48"/>
    </row>
    <row r="4" spans="1:35" x14ac:dyDescent="0.35">
      <c r="C4" s="11" t="s">
        <v>245</v>
      </c>
      <c r="D4" s="12"/>
    </row>
    <row r="5" spans="1:35" x14ac:dyDescent="0.35">
      <c r="C5" s="3" t="s">
        <v>243</v>
      </c>
      <c r="D5" s="37">
        <v>2021</v>
      </c>
    </row>
    <row r="6" spans="1:35" x14ac:dyDescent="0.35">
      <c r="C6" s="3" t="s">
        <v>244</v>
      </c>
      <c r="D6" s="37">
        <v>2035</v>
      </c>
    </row>
    <row r="8" spans="1:35" x14ac:dyDescent="0.35">
      <c r="C8" s="2" t="s">
        <v>106</v>
      </c>
      <c r="E8" s="3"/>
      <c r="F8" s="3" t="s">
        <v>140</v>
      </c>
      <c r="G8" s="3"/>
      <c r="H8" s="3"/>
      <c r="I8" s="3"/>
      <c r="J8" s="3"/>
      <c r="K8" s="3"/>
      <c r="L8" s="3"/>
      <c r="M8" s="3"/>
      <c r="N8" s="3"/>
      <c r="O8" s="3"/>
      <c r="P8" s="3"/>
      <c r="Q8" s="3"/>
      <c r="R8" s="3"/>
      <c r="S8" s="3"/>
      <c r="T8" s="3"/>
      <c r="U8" s="3"/>
      <c r="V8" s="3"/>
      <c r="W8" s="3"/>
      <c r="Y8" s="17"/>
    </row>
    <row r="9" spans="1:35" x14ac:dyDescent="0.35">
      <c r="E9" s="3"/>
      <c r="F9" s="4">
        <v>2019</v>
      </c>
      <c r="G9" s="4">
        <f>F9+1</f>
        <v>2020</v>
      </c>
      <c r="H9" s="4">
        <f t="shared" ref="H9:V9" si="0">G9+1</f>
        <v>2021</v>
      </c>
      <c r="I9" s="4">
        <f t="shared" si="0"/>
        <v>2022</v>
      </c>
      <c r="J9" s="4">
        <f t="shared" si="0"/>
        <v>2023</v>
      </c>
      <c r="K9" s="4">
        <f t="shared" si="0"/>
        <v>2024</v>
      </c>
      <c r="L9" s="4">
        <f t="shared" si="0"/>
        <v>2025</v>
      </c>
      <c r="M9" s="4">
        <f t="shared" si="0"/>
        <v>2026</v>
      </c>
      <c r="N9" s="4">
        <f t="shared" si="0"/>
        <v>2027</v>
      </c>
      <c r="O9" s="4">
        <f t="shared" si="0"/>
        <v>2028</v>
      </c>
      <c r="P9" s="4">
        <f t="shared" si="0"/>
        <v>2029</v>
      </c>
      <c r="Q9" s="4">
        <f t="shared" si="0"/>
        <v>2030</v>
      </c>
      <c r="R9" s="4">
        <f t="shared" si="0"/>
        <v>2031</v>
      </c>
      <c r="S9" s="4">
        <f t="shared" si="0"/>
        <v>2032</v>
      </c>
      <c r="T9" s="4">
        <f t="shared" si="0"/>
        <v>2033</v>
      </c>
      <c r="U9" s="4">
        <f t="shared" si="0"/>
        <v>2034</v>
      </c>
      <c r="V9" s="4">
        <f t="shared" si="0"/>
        <v>2035</v>
      </c>
      <c r="W9" s="3"/>
      <c r="X9" s="50"/>
      <c r="Y9" s="50"/>
      <c r="Z9" s="50"/>
      <c r="AA9" s="50"/>
      <c r="AB9" s="50"/>
      <c r="AC9" s="50"/>
      <c r="AD9" s="50"/>
    </row>
    <row r="10" spans="1:35" s="3" customFormat="1" ht="12" x14ac:dyDescent="0.3">
      <c r="A10" s="17"/>
      <c r="C10" s="11" t="s">
        <v>107</v>
      </c>
      <c r="D10" s="12" t="s">
        <v>0</v>
      </c>
      <c r="E10" s="17"/>
      <c r="F10" s="15">
        <v>64.504160283553659</v>
      </c>
      <c r="G10" s="15">
        <v>63.843998880562815</v>
      </c>
      <c r="H10" s="28">
        <v>61.167876708288517</v>
      </c>
      <c r="I10" s="28">
        <v>57.289703994821494</v>
      </c>
      <c r="J10" s="28">
        <v>52.65701314345992</v>
      </c>
      <c r="K10" s="28">
        <v>47.695318123547693</v>
      </c>
      <c r="L10" s="28">
        <v>42.72510755965498</v>
      </c>
      <c r="M10" s="28">
        <v>39.322610069541213</v>
      </c>
      <c r="N10" s="28">
        <v>36.097735113930717</v>
      </c>
      <c r="O10" s="28">
        <v>32.998466066326316</v>
      </c>
      <c r="P10" s="28">
        <v>29.92548598993957</v>
      </c>
      <c r="Q10" s="28">
        <v>26.836966380481631</v>
      </c>
      <c r="R10" s="28">
        <v>25.031019045918782</v>
      </c>
      <c r="S10" s="28">
        <v>23.111323059481578</v>
      </c>
      <c r="T10" s="28">
        <v>21.086688473851609</v>
      </c>
      <c r="U10" s="28">
        <v>18.985869093470018</v>
      </c>
      <c r="V10" s="28">
        <v>16.898090606889316</v>
      </c>
      <c r="W10" s="17"/>
      <c r="X10" s="17"/>
      <c r="Y10" s="17"/>
      <c r="Z10" s="17"/>
      <c r="AA10" s="17"/>
      <c r="AB10" s="17"/>
      <c r="AC10" s="17"/>
      <c r="AD10" s="17"/>
      <c r="AE10" s="17"/>
      <c r="AF10" s="17"/>
      <c r="AG10" s="17"/>
      <c r="AH10" s="17"/>
      <c r="AI10" s="17"/>
    </row>
    <row r="11" spans="1:35" s="3" customFormat="1" ht="12" x14ac:dyDescent="0.3">
      <c r="A11" s="17"/>
      <c r="C11" s="3" t="s">
        <v>22</v>
      </c>
      <c r="D11" s="3" t="s">
        <v>0</v>
      </c>
      <c r="E11" s="17"/>
      <c r="F11" s="16">
        <v>0.96811732701439845</v>
      </c>
      <c r="G11" s="16">
        <v>0.39220124297133574</v>
      </c>
      <c r="H11" s="16">
        <v>0.36892679493086217</v>
      </c>
      <c r="I11" s="16">
        <v>0.34508374185127844</v>
      </c>
      <c r="J11" s="16">
        <v>0.32070503970635394</v>
      </c>
      <c r="K11" s="16">
        <v>0.29582502387734916</v>
      </c>
      <c r="L11" s="16">
        <v>0.27047933017090747</v>
      </c>
      <c r="M11" s="16">
        <v>0.25376795228863402</v>
      </c>
      <c r="N11" s="16">
        <v>0.23406260398818565</v>
      </c>
      <c r="O11" s="16">
        <v>0.21702602102694399</v>
      </c>
      <c r="P11" s="16">
        <v>0.19976346458435354</v>
      </c>
      <c r="Q11" s="16">
        <v>0.22324324090391504</v>
      </c>
      <c r="R11" s="16">
        <v>0.32001182433435482</v>
      </c>
      <c r="S11" s="16">
        <v>0.44388009007921153</v>
      </c>
      <c r="T11" s="16">
        <v>0.57421943211521198</v>
      </c>
      <c r="U11" s="16">
        <v>0.68192765674861167</v>
      </c>
      <c r="V11" s="16">
        <v>0.78791308837610297</v>
      </c>
      <c r="W11" s="17"/>
      <c r="X11" s="17"/>
      <c r="Y11" s="17"/>
      <c r="Z11" s="17"/>
      <c r="AA11" s="17"/>
      <c r="AB11" s="17"/>
      <c r="AC11" s="17"/>
      <c r="AD11" s="17"/>
      <c r="AE11" s="17"/>
      <c r="AF11" s="17"/>
      <c r="AG11" s="17"/>
      <c r="AH11" s="17"/>
      <c r="AI11" s="17"/>
    </row>
    <row r="12" spans="1:35" s="3" customFormat="1" ht="12" x14ac:dyDescent="0.3">
      <c r="A12" s="17"/>
      <c r="C12" s="3" t="s">
        <v>23</v>
      </c>
      <c r="D12" s="3" t="s">
        <v>0</v>
      </c>
      <c r="E12" s="17"/>
      <c r="F12" s="16">
        <v>63.536042956539262</v>
      </c>
      <c r="G12" s="16">
        <v>63.451797637591476</v>
      </c>
      <c r="H12" s="16">
        <v>60.798949913357653</v>
      </c>
      <c r="I12" s="16">
        <v>56.944620252970218</v>
      </c>
      <c r="J12" s="16">
        <v>52.336308103753566</v>
      </c>
      <c r="K12" s="16">
        <v>47.399493099670345</v>
      </c>
      <c r="L12" s="16">
        <v>42.454628229484072</v>
      </c>
      <c r="M12" s="16">
        <v>39.068842117252579</v>
      </c>
      <c r="N12" s="16">
        <v>35.863672509942532</v>
      </c>
      <c r="O12" s="16">
        <v>32.78144004529937</v>
      </c>
      <c r="P12" s="16">
        <v>29.725722525355216</v>
      </c>
      <c r="Q12" s="16">
        <v>26.613723139577715</v>
      </c>
      <c r="R12" s="16">
        <v>24.711007221584428</v>
      </c>
      <c r="S12" s="16">
        <v>22.667442969402366</v>
      </c>
      <c r="T12" s="16">
        <v>20.512469041736399</v>
      </c>
      <c r="U12" s="16">
        <v>18.303941436721406</v>
      </c>
      <c r="V12" s="16">
        <v>16.110177518513211</v>
      </c>
      <c r="W12" s="17"/>
      <c r="X12" s="17"/>
      <c r="Y12" s="17"/>
      <c r="Z12" s="17"/>
      <c r="AA12" s="17"/>
      <c r="AB12" s="17"/>
      <c r="AC12" s="17"/>
      <c r="AD12" s="17"/>
      <c r="AE12" s="17"/>
      <c r="AF12" s="17"/>
      <c r="AG12" s="17"/>
      <c r="AH12" s="17"/>
      <c r="AI12" s="17"/>
    </row>
    <row r="13" spans="1:35" s="3" customFormat="1" ht="12" x14ac:dyDescent="0.3">
      <c r="A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 customFormat="1" ht="12" x14ac:dyDescent="0.3">
      <c r="A14" s="17"/>
      <c r="C14" s="11" t="s">
        <v>287</v>
      </c>
      <c r="D14" s="12" t="s">
        <v>0</v>
      </c>
      <c r="E14" s="17"/>
      <c r="F14" s="15">
        <f>IF(OR(F$9&lt;$D$5,F$9&gt;$D$6),0,F10)</f>
        <v>0</v>
      </c>
      <c r="G14" s="15">
        <f t="shared" ref="G14:V16" si="1">IF(OR(G$9&lt;$D$5,G$9&gt;$D$6),0,G10)</f>
        <v>0</v>
      </c>
      <c r="H14" s="15">
        <f t="shared" si="1"/>
        <v>61.167876708288517</v>
      </c>
      <c r="I14" s="15">
        <f t="shared" si="1"/>
        <v>57.289703994821494</v>
      </c>
      <c r="J14" s="15">
        <f t="shared" si="1"/>
        <v>52.65701314345992</v>
      </c>
      <c r="K14" s="15">
        <f t="shared" si="1"/>
        <v>47.695318123547693</v>
      </c>
      <c r="L14" s="15">
        <f t="shared" si="1"/>
        <v>42.72510755965498</v>
      </c>
      <c r="M14" s="15">
        <f t="shared" si="1"/>
        <v>39.322610069541213</v>
      </c>
      <c r="N14" s="15">
        <f t="shared" si="1"/>
        <v>36.097735113930717</v>
      </c>
      <c r="O14" s="15">
        <f t="shared" si="1"/>
        <v>32.998466066326316</v>
      </c>
      <c r="P14" s="15">
        <f t="shared" si="1"/>
        <v>29.92548598993957</v>
      </c>
      <c r="Q14" s="15">
        <f t="shared" si="1"/>
        <v>26.836966380481631</v>
      </c>
      <c r="R14" s="15">
        <f t="shared" si="1"/>
        <v>25.031019045918782</v>
      </c>
      <c r="S14" s="15">
        <f t="shared" si="1"/>
        <v>23.111323059481578</v>
      </c>
      <c r="T14" s="15">
        <f t="shared" si="1"/>
        <v>21.086688473851609</v>
      </c>
      <c r="U14" s="15">
        <f t="shared" si="1"/>
        <v>18.985869093470018</v>
      </c>
      <c r="V14" s="15">
        <f t="shared" si="1"/>
        <v>16.898090606889316</v>
      </c>
      <c r="W14" s="17"/>
      <c r="X14" s="17"/>
      <c r="Y14" s="17"/>
      <c r="Z14" s="17"/>
      <c r="AA14" s="17"/>
      <c r="AB14" s="17"/>
      <c r="AC14" s="17"/>
      <c r="AD14" s="17"/>
      <c r="AE14" s="17"/>
      <c r="AF14" s="17"/>
      <c r="AG14" s="17"/>
      <c r="AH14" s="17"/>
      <c r="AI14" s="17"/>
    </row>
    <row r="15" spans="1:35" s="3" customFormat="1" ht="12" x14ac:dyDescent="0.3">
      <c r="A15" s="17"/>
      <c r="C15" s="3" t="s">
        <v>22</v>
      </c>
      <c r="D15" s="3" t="s">
        <v>0</v>
      </c>
      <c r="E15" s="17"/>
      <c r="F15" s="16">
        <f>IF(OR(F$9&lt;$D$5,F$9&gt;$D$6),0,F11)</f>
        <v>0</v>
      </c>
      <c r="G15" s="16">
        <f t="shared" si="1"/>
        <v>0</v>
      </c>
      <c r="H15" s="16">
        <f t="shared" si="1"/>
        <v>0.36892679493086217</v>
      </c>
      <c r="I15" s="16">
        <f t="shared" si="1"/>
        <v>0.34508374185127844</v>
      </c>
      <c r="J15" s="16">
        <f t="shared" si="1"/>
        <v>0.32070503970635394</v>
      </c>
      <c r="K15" s="16">
        <f t="shared" si="1"/>
        <v>0.29582502387734916</v>
      </c>
      <c r="L15" s="16">
        <f t="shared" si="1"/>
        <v>0.27047933017090747</v>
      </c>
      <c r="M15" s="16">
        <f t="shared" si="1"/>
        <v>0.25376795228863402</v>
      </c>
      <c r="N15" s="16">
        <f t="shared" si="1"/>
        <v>0.23406260398818565</v>
      </c>
      <c r="O15" s="16">
        <f t="shared" si="1"/>
        <v>0.21702602102694399</v>
      </c>
      <c r="P15" s="16">
        <f t="shared" si="1"/>
        <v>0.19976346458435354</v>
      </c>
      <c r="Q15" s="16">
        <f t="shared" si="1"/>
        <v>0.22324324090391504</v>
      </c>
      <c r="R15" s="16">
        <f t="shared" si="1"/>
        <v>0.32001182433435482</v>
      </c>
      <c r="S15" s="16">
        <f t="shared" si="1"/>
        <v>0.44388009007921153</v>
      </c>
      <c r="T15" s="16">
        <f t="shared" si="1"/>
        <v>0.57421943211521198</v>
      </c>
      <c r="U15" s="16">
        <f t="shared" si="1"/>
        <v>0.68192765674861167</v>
      </c>
      <c r="V15" s="16">
        <f t="shared" si="1"/>
        <v>0.78791308837610297</v>
      </c>
      <c r="W15" s="17"/>
      <c r="X15" s="17"/>
      <c r="Y15" s="17"/>
      <c r="Z15" s="17"/>
      <c r="AA15" s="17"/>
      <c r="AB15" s="17"/>
      <c r="AC15" s="17"/>
      <c r="AD15" s="17"/>
      <c r="AE15" s="17"/>
      <c r="AF15" s="17"/>
      <c r="AG15" s="17"/>
      <c r="AH15" s="17"/>
      <c r="AI15" s="17"/>
    </row>
    <row r="16" spans="1:35" s="3" customFormat="1" ht="12" x14ac:dyDescent="0.3">
      <c r="A16" s="17"/>
      <c r="C16" s="3" t="s">
        <v>23</v>
      </c>
      <c r="D16" s="3" t="s">
        <v>0</v>
      </c>
      <c r="E16" s="17"/>
      <c r="F16" s="16">
        <f>IF(OR(F$9&lt;$D$5,F$9&gt;$D$6),0,F12)</f>
        <v>0</v>
      </c>
      <c r="G16" s="16">
        <f t="shared" si="1"/>
        <v>0</v>
      </c>
      <c r="H16" s="16">
        <f t="shared" si="1"/>
        <v>60.798949913357653</v>
      </c>
      <c r="I16" s="16">
        <f t="shared" si="1"/>
        <v>56.944620252970218</v>
      </c>
      <c r="J16" s="16">
        <f t="shared" si="1"/>
        <v>52.336308103753566</v>
      </c>
      <c r="K16" s="16">
        <f t="shared" si="1"/>
        <v>47.399493099670345</v>
      </c>
      <c r="L16" s="16">
        <f t="shared" si="1"/>
        <v>42.454628229484072</v>
      </c>
      <c r="M16" s="16">
        <f t="shared" si="1"/>
        <v>39.068842117252579</v>
      </c>
      <c r="N16" s="16">
        <f t="shared" si="1"/>
        <v>35.863672509942532</v>
      </c>
      <c r="O16" s="16">
        <f t="shared" si="1"/>
        <v>32.78144004529937</v>
      </c>
      <c r="P16" s="16">
        <f t="shared" si="1"/>
        <v>29.725722525355216</v>
      </c>
      <c r="Q16" s="16">
        <f t="shared" si="1"/>
        <v>26.613723139577715</v>
      </c>
      <c r="R16" s="16">
        <f t="shared" si="1"/>
        <v>24.711007221584428</v>
      </c>
      <c r="S16" s="16">
        <f t="shared" si="1"/>
        <v>22.667442969402366</v>
      </c>
      <c r="T16" s="16">
        <f t="shared" si="1"/>
        <v>20.512469041736399</v>
      </c>
      <c r="U16" s="16">
        <f t="shared" si="1"/>
        <v>18.303941436721406</v>
      </c>
      <c r="V16" s="16">
        <f t="shared" si="1"/>
        <v>16.110177518513211</v>
      </c>
      <c r="W16" s="17"/>
      <c r="X16" s="17"/>
      <c r="Y16" s="17"/>
      <c r="Z16" s="17"/>
      <c r="AA16" s="17"/>
      <c r="AB16" s="17"/>
      <c r="AC16" s="17"/>
      <c r="AD16" s="17"/>
      <c r="AE16" s="17"/>
      <c r="AF16" s="17"/>
      <c r="AG16" s="17"/>
      <c r="AH16" s="17"/>
      <c r="AI16" s="17"/>
    </row>
    <row r="17" spans="1:37" s="3" customFormat="1" ht="12" x14ac:dyDescent="0.3">
      <c r="A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7" s="3" customFormat="1" ht="12.5" customHeight="1" x14ac:dyDescent="0.3">
      <c r="A18" s="17"/>
      <c r="C18" s="11" t="s">
        <v>288</v>
      </c>
      <c r="D18" s="12" t="s">
        <v>0</v>
      </c>
      <c r="E18" s="17"/>
      <c r="F18" s="15">
        <f t="shared" ref="F18:U20" si="2">IF(OR(F$9&lt;$D$5,F$9&gt;$D$6),0,F10)</f>
        <v>0</v>
      </c>
      <c r="G18" s="15">
        <f t="shared" si="2"/>
        <v>0</v>
      </c>
      <c r="H18" s="15">
        <f t="shared" si="2"/>
        <v>61.167876708288517</v>
      </c>
      <c r="I18" s="15">
        <f t="shared" si="2"/>
        <v>57.289703994821494</v>
      </c>
      <c r="J18" s="15">
        <f t="shared" si="2"/>
        <v>52.65701314345992</v>
      </c>
      <c r="K18" s="15">
        <f t="shared" si="2"/>
        <v>47.695318123547693</v>
      </c>
      <c r="L18" s="15">
        <f t="shared" si="2"/>
        <v>42.72510755965498</v>
      </c>
      <c r="M18" s="15">
        <f t="shared" si="2"/>
        <v>39.322610069541213</v>
      </c>
      <c r="N18" s="15">
        <f t="shared" si="2"/>
        <v>36.097735113930717</v>
      </c>
      <c r="O18" s="15">
        <f t="shared" si="2"/>
        <v>32.998466066326316</v>
      </c>
      <c r="P18" s="56">
        <f>P20+P19</f>
        <v>29.92548598993957</v>
      </c>
      <c r="Q18" s="56">
        <f t="shared" ref="Q18:V18" si="3">Q20+Q19</f>
        <v>26.836966380481631</v>
      </c>
      <c r="R18" s="56">
        <f t="shared" si="3"/>
        <v>0.32001182433435482</v>
      </c>
      <c r="S18" s="56">
        <f t="shared" si="3"/>
        <v>0.44388009007921153</v>
      </c>
      <c r="T18" s="56">
        <f t="shared" si="3"/>
        <v>0.57421943211521198</v>
      </c>
      <c r="U18" s="56">
        <f t="shared" si="3"/>
        <v>0.68192765674861167</v>
      </c>
      <c r="V18" s="56">
        <f t="shared" si="3"/>
        <v>0.78791308837610297</v>
      </c>
      <c r="W18" s="17"/>
      <c r="X18" s="17"/>
      <c r="Y18" s="17"/>
      <c r="Z18" s="17"/>
      <c r="AA18" s="17"/>
      <c r="AB18" s="17"/>
      <c r="AC18" s="17"/>
      <c r="AD18" s="17"/>
      <c r="AE18" s="17"/>
      <c r="AF18" s="17"/>
      <c r="AG18" s="17"/>
      <c r="AH18" s="17"/>
      <c r="AI18" s="17"/>
    </row>
    <row r="19" spans="1:37" s="3" customFormat="1" ht="12" x14ac:dyDescent="0.3">
      <c r="A19" s="17"/>
      <c r="C19" s="3" t="s">
        <v>22</v>
      </c>
      <c r="D19" s="3" t="s">
        <v>0</v>
      </c>
      <c r="E19" s="17"/>
      <c r="F19" s="16">
        <f t="shared" si="2"/>
        <v>0</v>
      </c>
      <c r="G19" s="16">
        <f t="shared" si="2"/>
        <v>0</v>
      </c>
      <c r="H19" s="16">
        <f t="shared" si="2"/>
        <v>0.36892679493086217</v>
      </c>
      <c r="I19" s="16">
        <f t="shared" si="2"/>
        <v>0.34508374185127844</v>
      </c>
      <c r="J19" s="16">
        <f t="shared" si="2"/>
        <v>0.32070503970635394</v>
      </c>
      <c r="K19" s="16">
        <f t="shared" si="2"/>
        <v>0.29582502387734916</v>
      </c>
      <c r="L19" s="16">
        <f t="shared" si="2"/>
        <v>0.27047933017090747</v>
      </c>
      <c r="M19" s="16">
        <f t="shared" si="2"/>
        <v>0.25376795228863402</v>
      </c>
      <c r="N19" s="16">
        <f t="shared" si="2"/>
        <v>0.23406260398818565</v>
      </c>
      <c r="O19" s="16">
        <f t="shared" si="2"/>
        <v>0.21702602102694399</v>
      </c>
      <c r="P19" s="16">
        <f t="shared" si="2"/>
        <v>0.19976346458435354</v>
      </c>
      <c r="Q19" s="16">
        <f t="shared" si="2"/>
        <v>0.22324324090391504</v>
      </c>
      <c r="R19" s="16">
        <f t="shared" si="2"/>
        <v>0.32001182433435482</v>
      </c>
      <c r="S19" s="16">
        <f t="shared" si="2"/>
        <v>0.44388009007921153</v>
      </c>
      <c r="T19" s="16">
        <f t="shared" si="2"/>
        <v>0.57421943211521198</v>
      </c>
      <c r="U19" s="16">
        <f t="shared" si="2"/>
        <v>0.68192765674861167</v>
      </c>
      <c r="V19" s="16">
        <f t="shared" ref="V19" si="4">IF(OR(V$9&lt;$D$5,V$9&gt;$D$6),0,V11)</f>
        <v>0.78791308837610297</v>
      </c>
      <c r="W19" s="17"/>
      <c r="X19" s="17"/>
      <c r="Y19" s="17"/>
      <c r="Z19" s="17"/>
      <c r="AA19" s="17"/>
      <c r="AB19" s="17"/>
      <c r="AC19" s="17"/>
      <c r="AD19" s="17"/>
      <c r="AE19" s="17"/>
      <c r="AF19" s="17"/>
      <c r="AG19" s="17"/>
      <c r="AH19" s="17"/>
      <c r="AI19" s="17"/>
    </row>
    <row r="20" spans="1:37" s="3" customFormat="1" ht="12" x14ac:dyDescent="0.3">
      <c r="A20" s="17"/>
      <c r="C20" s="3" t="s">
        <v>23</v>
      </c>
      <c r="D20" s="3" t="s">
        <v>0</v>
      </c>
      <c r="E20" s="17"/>
      <c r="F20" s="16">
        <f t="shared" si="2"/>
        <v>0</v>
      </c>
      <c r="G20" s="16">
        <f t="shared" si="2"/>
        <v>0</v>
      </c>
      <c r="H20" s="16">
        <f t="shared" si="2"/>
        <v>60.798949913357653</v>
      </c>
      <c r="I20" s="16">
        <f t="shared" si="2"/>
        <v>56.944620252970218</v>
      </c>
      <c r="J20" s="16">
        <f t="shared" si="2"/>
        <v>52.336308103753566</v>
      </c>
      <c r="K20" s="16">
        <f t="shared" si="2"/>
        <v>47.399493099670345</v>
      </c>
      <c r="L20" s="16">
        <f t="shared" si="2"/>
        <v>42.454628229484072</v>
      </c>
      <c r="M20" s="16">
        <f t="shared" si="2"/>
        <v>39.068842117252579</v>
      </c>
      <c r="N20" s="16">
        <f t="shared" si="2"/>
        <v>35.863672509942532</v>
      </c>
      <c r="O20" s="16">
        <f t="shared" si="2"/>
        <v>32.78144004529937</v>
      </c>
      <c r="P20" s="55">
        <f>IF(OR(P$9&lt;$D$5,P$9&gt;$D$6),0,IF(P$9-$D$5&gt;10-1,0,P12))</f>
        <v>29.725722525355216</v>
      </c>
      <c r="Q20" s="55">
        <f t="shared" ref="Q20:V20" si="5">IF(OR(Q$9&lt;$D$5,Q$9&gt;$D$6),0,IF(Q$9-$D$5&gt;10-1,0,Q12))</f>
        <v>26.613723139577715</v>
      </c>
      <c r="R20" s="55">
        <f t="shared" si="5"/>
        <v>0</v>
      </c>
      <c r="S20" s="55">
        <f t="shared" si="5"/>
        <v>0</v>
      </c>
      <c r="T20" s="55">
        <f t="shared" si="5"/>
        <v>0</v>
      </c>
      <c r="U20" s="55">
        <f t="shared" si="5"/>
        <v>0</v>
      </c>
      <c r="V20" s="55">
        <f t="shared" si="5"/>
        <v>0</v>
      </c>
      <c r="W20" s="17"/>
      <c r="X20" s="17"/>
      <c r="Y20" s="17"/>
      <c r="Z20" s="17"/>
      <c r="AA20" s="17"/>
      <c r="AB20" s="17"/>
      <c r="AC20" s="17"/>
      <c r="AD20" s="17"/>
      <c r="AE20" s="17"/>
      <c r="AF20" s="17"/>
      <c r="AG20" s="17"/>
      <c r="AH20" s="17"/>
      <c r="AI20" s="17"/>
    </row>
    <row r="21" spans="1:37" s="3" customFormat="1" ht="12" x14ac:dyDescent="0.3">
      <c r="A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7" s="3" customFormat="1" ht="12" x14ac:dyDescent="0.3">
      <c r="A22" s="17"/>
      <c r="C22" s="11" t="s">
        <v>412</v>
      </c>
      <c r="D22" s="12"/>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7" s="3" customFormat="1" ht="12" x14ac:dyDescent="0.3">
      <c r="A23" s="17"/>
      <c r="C23" s="3" t="s">
        <v>222</v>
      </c>
      <c r="D23" s="35">
        <v>0.76</v>
      </c>
      <c r="E23" s="17"/>
      <c r="F23" s="18">
        <f t="shared" ref="F23:V23" si="6">F18*$D$23</f>
        <v>0</v>
      </c>
      <c r="G23" s="18">
        <f t="shared" si="6"/>
        <v>0</v>
      </c>
      <c r="H23" s="18">
        <f t="shared" si="6"/>
        <v>46.487586298299277</v>
      </c>
      <c r="I23" s="18">
        <f t="shared" si="6"/>
        <v>43.540175036064333</v>
      </c>
      <c r="J23" s="18">
        <f t="shared" si="6"/>
        <v>40.019329989029544</v>
      </c>
      <c r="K23" s="18">
        <f t="shared" si="6"/>
        <v>36.248441773896246</v>
      </c>
      <c r="L23" s="18">
        <f t="shared" si="6"/>
        <v>32.471081745337784</v>
      </c>
      <c r="M23" s="18">
        <f t="shared" si="6"/>
        <v>29.885183652851321</v>
      </c>
      <c r="N23" s="18">
        <f t="shared" si="6"/>
        <v>27.434278686587344</v>
      </c>
      <c r="O23" s="18">
        <f t="shared" si="6"/>
        <v>25.078834210408001</v>
      </c>
      <c r="P23" s="18">
        <f t="shared" si="6"/>
        <v>22.743369352354073</v>
      </c>
      <c r="Q23" s="18">
        <f t="shared" si="6"/>
        <v>20.396094449166039</v>
      </c>
      <c r="R23" s="18">
        <f t="shared" si="6"/>
        <v>0.24320898649410966</v>
      </c>
      <c r="S23" s="18">
        <f t="shared" si="6"/>
        <v>0.33734886846020079</v>
      </c>
      <c r="T23" s="18">
        <f t="shared" si="6"/>
        <v>0.4364067684075611</v>
      </c>
      <c r="U23" s="18">
        <f t="shared" si="6"/>
        <v>0.51826501912894485</v>
      </c>
      <c r="V23" s="18">
        <f t="shared" si="6"/>
        <v>0.59881394716583825</v>
      </c>
      <c r="W23" s="17"/>
      <c r="X23" s="17"/>
      <c r="Y23" s="17"/>
      <c r="Z23" s="17"/>
      <c r="AA23" s="17"/>
      <c r="AB23" s="17"/>
      <c r="AC23" s="17"/>
      <c r="AD23" s="17"/>
      <c r="AE23" s="17"/>
      <c r="AF23" s="17"/>
      <c r="AG23" s="17"/>
      <c r="AH23" s="17"/>
      <c r="AI23" s="17"/>
    </row>
    <row r="24" spans="1:37" s="3" customFormat="1" ht="12" x14ac:dyDescent="0.3">
      <c r="A24" s="17"/>
      <c r="C24" s="3" t="s">
        <v>223</v>
      </c>
      <c r="D24" s="59">
        <v>7.2727272727272719E-3</v>
      </c>
      <c r="E24" s="17"/>
      <c r="F24" s="18">
        <f t="shared" ref="F24:V24" si="7">F18*$D$24</f>
        <v>0</v>
      </c>
      <c r="G24" s="18">
        <f t="shared" si="7"/>
        <v>0</v>
      </c>
      <c r="H24" s="18">
        <f t="shared" si="7"/>
        <v>0.44485728515118916</v>
      </c>
      <c r="I24" s="18">
        <f t="shared" si="7"/>
        <v>0.4166523926896108</v>
      </c>
      <c r="J24" s="18">
        <f t="shared" si="7"/>
        <v>0.3829600955887994</v>
      </c>
      <c r="K24" s="18">
        <f t="shared" si="7"/>
        <v>0.34687504089852866</v>
      </c>
      <c r="L24" s="18">
        <f t="shared" si="7"/>
        <v>0.31072805497930889</v>
      </c>
      <c r="M24" s="18">
        <f t="shared" si="7"/>
        <v>0.28598261868757241</v>
      </c>
      <c r="N24" s="18">
        <f t="shared" si="7"/>
        <v>0.26252898264676883</v>
      </c>
      <c r="O24" s="18">
        <f t="shared" si="7"/>
        <v>0.2399888441187368</v>
      </c>
      <c r="P24" s="18">
        <f t="shared" si="7"/>
        <v>0.21763989810865139</v>
      </c>
      <c r="Q24" s="18">
        <f t="shared" si="7"/>
        <v>0.19517793731259364</v>
      </c>
      <c r="R24" s="18">
        <f t="shared" si="7"/>
        <v>2.3273587224316712E-3</v>
      </c>
      <c r="S24" s="18">
        <f t="shared" si="7"/>
        <v>3.2282188369397199E-3</v>
      </c>
      <c r="T24" s="18">
        <f t="shared" si="7"/>
        <v>4.1761413244742682E-3</v>
      </c>
      <c r="U24" s="18">
        <f t="shared" si="7"/>
        <v>4.9594738672626296E-3</v>
      </c>
      <c r="V24" s="18">
        <f t="shared" si="7"/>
        <v>5.7302770063716573E-3</v>
      </c>
      <c r="W24" s="17"/>
      <c r="X24" s="17"/>
      <c r="Y24" s="17"/>
      <c r="Z24" s="17"/>
      <c r="AA24" s="17"/>
      <c r="AB24" s="17"/>
      <c r="AC24" s="17"/>
      <c r="AD24" s="17"/>
      <c r="AE24" s="17"/>
      <c r="AF24" s="17"/>
      <c r="AG24" s="17"/>
      <c r="AH24" s="17"/>
      <c r="AI24" s="17"/>
    </row>
    <row r="25" spans="1:37" s="3" customFormat="1" ht="12" x14ac:dyDescent="0.3">
      <c r="A25" s="17"/>
      <c r="C25" s="3" t="s">
        <v>224</v>
      </c>
      <c r="D25" s="60">
        <v>0.232727272727273</v>
      </c>
      <c r="E25" s="17"/>
      <c r="F25" s="18">
        <f t="shared" ref="F25:V25" si="8">F18*$D$25</f>
        <v>0</v>
      </c>
      <c r="G25" s="18">
        <f t="shared" si="8"/>
        <v>0</v>
      </c>
      <c r="H25" s="18">
        <f t="shared" si="8"/>
        <v>14.235433124838073</v>
      </c>
      <c r="I25" s="18">
        <f t="shared" si="8"/>
        <v>13.332876566067563</v>
      </c>
      <c r="J25" s="18">
        <f t="shared" si="8"/>
        <v>12.254723058841597</v>
      </c>
      <c r="K25" s="18">
        <f t="shared" si="8"/>
        <v>11.100001308752931</v>
      </c>
      <c r="L25" s="18">
        <f t="shared" si="8"/>
        <v>9.9432977593378986</v>
      </c>
      <c r="M25" s="18">
        <f t="shared" si="8"/>
        <v>9.1514437980023295</v>
      </c>
      <c r="N25" s="18">
        <f t="shared" si="8"/>
        <v>8.4009274446966131</v>
      </c>
      <c r="O25" s="18">
        <f t="shared" si="8"/>
        <v>7.6796430117995884</v>
      </c>
      <c r="P25" s="18">
        <f t="shared" si="8"/>
        <v>6.9644767394768534</v>
      </c>
      <c r="Q25" s="18">
        <f t="shared" si="8"/>
        <v>6.2456939940030054</v>
      </c>
      <c r="R25" s="18">
        <f t="shared" si="8"/>
        <v>7.4475479117813576E-2</v>
      </c>
      <c r="S25" s="18">
        <f t="shared" si="8"/>
        <v>0.10330300278207118</v>
      </c>
      <c r="T25" s="18">
        <f t="shared" si="8"/>
        <v>0.13363652238317678</v>
      </c>
      <c r="U25" s="18">
        <f t="shared" si="8"/>
        <v>0.15870316375240437</v>
      </c>
      <c r="V25" s="18">
        <f t="shared" si="8"/>
        <v>0.18336886420389328</v>
      </c>
      <c r="W25" s="17"/>
      <c r="X25" s="17"/>
      <c r="Y25" s="17"/>
      <c r="Z25" s="17"/>
      <c r="AA25" s="17"/>
      <c r="AB25" s="17"/>
      <c r="AC25" s="17"/>
      <c r="AD25" s="17"/>
      <c r="AE25" s="17"/>
      <c r="AF25" s="17"/>
      <c r="AG25" s="17"/>
      <c r="AH25" s="17"/>
      <c r="AI25" s="17"/>
    </row>
    <row r="26" spans="1:37" s="3" customFormat="1" ht="12" x14ac:dyDescent="0.3">
      <c r="A26" s="17"/>
      <c r="E26" s="17"/>
      <c r="F26" s="19">
        <f t="shared" ref="F26:V26" si="9">F23+F24+F25-F18</f>
        <v>0</v>
      </c>
      <c r="G26" s="19">
        <f t="shared" si="9"/>
        <v>0</v>
      </c>
      <c r="H26" s="19">
        <f t="shared" si="9"/>
        <v>0</v>
      </c>
      <c r="I26" s="19">
        <f t="shared" si="9"/>
        <v>0</v>
      </c>
      <c r="J26" s="19">
        <f t="shared" si="9"/>
        <v>0</v>
      </c>
      <c r="K26" s="19">
        <f t="shared" si="9"/>
        <v>0</v>
      </c>
      <c r="L26" s="19">
        <f t="shared" si="9"/>
        <v>0</v>
      </c>
      <c r="M26" s="19">
        <f t="shared" si="9"/>
        <v>0</v>
      </c>
      <c r="N26" s="19">
        <f t="shared" si="9"/>
        <v>0</v>
      </c>
      <c r="O26" s="19">
        <f t="shared" si="9"/>
        <v>0</v>
      </c>
      <c r="P26" s="19">
        <f t="shared" si="9"/>
        <v>0</v>
      </c>
      <c r="Q26" s="19">
        <f t="shared" si="9"/>
        <v>0</v>
      </c>
      <c r="R26" s="19">
        <f t="shared" si="9"/>
        <v>0</v>
      </c>
      <c r="S26" s="19">
        <f t="shared" si="9"/>
        <v>0</v>
      </c>
      <c r="T26" s="19">
        <f t="shared" si="9"/>
        <v>0</v>
      </c>
      <c r="U26" s="19">
        <f t="shared" si="9"/>
        <v>0</v>
      </c>
      <c r="V26" s="19">
        <f t="shared" si="9"/>
        <v>0</v>
      </c>
      <c r="W26" s="17"/>
      <c r="X26" s="17"/>
      <c r="Y26" s="17"/>
      <c r="Z26" s="17"/>
      <c r="AA26" s="17"/>
      <c r="AB26" s="17"/>
      <c r="AC26" s="17"/>
      <c r="AD26" s="17"/>
      <c r="AE26" s="17"/>
      <c r="AF26" s="17"/>
      <c r="AG26" s="17"/>
      <c r="AH26" s="17"/>
      <c r="AI26" s="17"/>
    </row>
    <row r="27" spans="1:37" s="3" customFormat="1" ht="12" x14ac:dyDescent="0.3">
      <c r="A27" s="17"/>
      <c r="C27" s="11" t="s">
        <v>105</v>
      </c>
      <c r="D27" s="12"/>
      <c r="E27" s="17"/>
      <c r="F27" s="19"/>
      <c r="G27" s="19"/>
      <c r="H27" s="19"/>
      <c r="I27" s="19"/>
      <c r="J27" s="19"/>
      <c r="K27" s="19"/>
      <c r="L27" s="19"/>
      <c r="M27" s="19"/>
      <c r="N27" s="19"/>
      <c r="O27" s="19"/>
      <c r="P27" s="19"/>
      <c r="Q27" s="19"/>
      <c r="R27" s="19"/>
      <c r="S27" s="19"/>
      <c r="T27" s="19"/>
      <c r="U27" s="19"/>
      <c r="V27" s="19"/>
      <c r="W27" s="17"/>
      <c r="X27" s="17"/>
      <c r="Y27" s="17"/>
      <c r="Z27" s="17"/>
      <c r="AA27" s="17"/>
      <c r="AB27" s="17"/>
      <c r="AC27" s="17"/>
      <c r="AD27" s="17"/>
      <c r="AE27" s="17"/>
      <c r="AF27" s="17"/>
      <c r="AG27" s="17"/>
      <c r="AH27" s="17"/>
      <c r="AI27" s="17"/>
    </row>
    <row r="28" spans="1:37" s="3" customFormat="1" ht="12" x14ac:dyDescent="0.3">
      <c r="A28" s="17"/>
      <c r="C28" s="3" t="s">
        <v>108</v>
      </c>
      <c r="D28" s="37">
        <v>0.5</v>
      </c>
      <c r="E28" s="17"/>
      <c r="F28" s="19"/>
      <c r="G28" s="19"/>
      <c r="H28" s="19"/>
      <c r="I28" s="19"/>
      <c r="J28" s="19"/>
      <c r="K28" s="19"/>
      <c r="L28" s="19"/>
      <c r="M28" s="19"/>
      <c r="N28" s="19"/>
      <c r="O28" s="19"/>
      <c r="P28" s="19"/>
      <c r="Q28" s="19"/>
      <c r="R28" s="19"/>
      <c r="S28" s="19"/>
      <c r="T28" s="19"/>
      <c r="U28" s="19"/>
      <c r="V28" s="19"/>
      <c r="W28" s="17"/>
      <c r="X28" s="17"/>
      <c r="Y28" s="17"/>
      <c r="Z28" s="17"/>
      <c r="AA28" s="17"/>
      <c r="AB28" s="17"/>
      <c r="AC28" s="17"/>
      <c r="AD28" s="17"/>
      <c r="AE28" s="17"/>
      <c r="AF28" s="17"/>
      <c r="AG28" s="17"/>
      <c r="AH28" s="17"/>
      <c r="AI28" s="17"/>
    </row>
    <row r="29" spans="1:37" s="3" customFormat="1" ht="12" x14ac:dyDescent="0.3">
      <c r="A29" s="17"/>
      <c r="C29" s="3" t="s">
        <v>109</v>
      </c>
      <c r="D29" s="37">
        <v>0.5</v>
      </c>
      <c r="E29" s="17"/>
      <c r="F29" s="19"/>
      <c r="G29" s="19"/>
      <c r="H29" s="19"/>
      <c r="I29" s="19"/>
      <c r="J29" s="19"/>
      <c r="K29" s="19"/>
      <c r="L29" s="19"/>
      <c r="M29" s="19"/>
      <c r="N29" s="19"/>
      <c r="O29" s="19"/>
      <c r="P29" s="19"/>
      <c r="Q29" s="19"/>
      <c r="R29" s="19"/>
      <c r="S29" s="19"/>
      <c r="T29" s="19"/>
      <c r="U29" s="19"/>
      <c r="V29" s="19"/>
      <c r="W29" s="17"/>
      <c r="X29" s="17"/>
      <c r="Y29" s="17"/>
      <c r="Z29" s="17"/>
      <c r="AA29" s="17"/>
      <c r="AB29" s="17"/>
      <c r="AC29" s="17"/>
      <c r="AD29" s="17"/>
      <c r="AE29" s="17"/>
      <c r="AF29" s="17"/>
      <c r="AG29" s="17"/>
      <c r="AH29" s="17"/>
      <c r="AI29" s="17"/>
    </row>
    <row r="30" spans="1:37" s="3" customFormat="1" ht="12" x14ac:dyDescent="0.3">
      <c r="A30" s="17"/>
      <c r="C30" s="3" t="s">
        <v>15</v>
      </c>
      <c r="D30" s="8" t="s">
        <v>17</v>
      </c>
      <c r="E30" s="17"/>
      <c r="F30" s="20">
        <f t="shared" ref="F30:V30" si="10">$D$28*F24/$D$57</f>
        <v>0</v>
      </c>
      <c r="G30" s="20">
        <f>$D$28*G24/$D$57</f>
        <v>0</v>
      </c>
      <c r="H30" s="20">
        <f t="shared" si="10"/>
        <v>8.897145703023783E-2</v>
      </c>
      <c r="I30" s="20">
        <f t="shared" si="10"/>
        <v>8.3330478537922165E-2</v>
      </c>
      <c r="J30" s="20">
        <f t="shared" si="10"/>
        <v>7.6592019117759882E-2</v>
      </c>
      <c r="K30" s="20">
        <f t="shared" si="10"/>
        <v>6.9375008179705738E-2</v>
      </c>
      <c r="L30" s="20">
        <f t="shared" si="10"/>
        <v>6.2145610995861779E-2</v>
      </c>
      <c r="M30" s="20">
        <f t="shared" si="10"/>
        <v>5.7196523737514479E-2</v>
      </c>
      <c r="N30" s="20">
        <f t="shared" si="10"/>
        <v>5.2505796529353763E-2</v>
      </c>
      <c r="O30" s="20">
        <f t="shared" si="10"/>
        <v>4.7997768823747358E-2</v>
      </c>
      <c r="P30" s="20">
        <f t="shared" si="10"/>
        <v>4.352797962173028E-2</v>
      </c>
      <c r="Q30" s="20">
        <f t="shared" si="10"/>
        <v>3.9035587462518728E-2</v>
      </c>
      <c r="R30" s="20">
        <f t="shared" si="10"/>
        <v>4.6547174448633425E-4</v>
      </c>
      <c r="S30" s="20">
        <f t="shared" si="10"/>
        <v>6.4564376738794399E-4</v>
      </c>
      <c r="T30" s="20">
        <f t="shared" si="10"/>
        <v>8.3522826489485359E-4</v>
      </c>
      <c r="U30" s="20">
        <f t="shared" si="10"/>
        <v>9.9189477345252588E-4</v>
      </c>
      <c r="V30" s="20">
        <f t="shared" si="10"/>
        <v>1.1460554012743315E-3</v>
      </c>
      <c r="W30" s="17"/>
      <c r="X30" s="17"/>
      <c r="Y30" s="17"/>
      <c r="Z30" s="17"/>
      <c r="AA30" s="17"/>
      <c r="AB30" s="17"/>
      <c r="AC30" s="17"/>
      <c r="AD30" s="17"/>
      <c r="AE30" s="17"/>
      <c r="AF30" s="17"/>
      <c r="AG30" s="17"/>
      <c r="AH30" s="17"/>
      <c r="AI30" s="17"/>
      <c r="AJ30" s="17"/>
      <c r="AK30" s="17"/>
    </row>
    <row r="31" spans="1:37" s="3" customFormat="1" ht="12" x14ac:dyDescent="0.3">
      <c r="A31" s="17"/>
      <c r="C31" s="3" t="s">
        <v>16</v>
      </c>
      <c r="D31" s="8" t="s">
        <v>17</v>
      </c>
      <c r="E31" s="17"/>
      <c r="F31" s="20">
        <f>$D$29*F25/$D$57</f>
        <v>0</v>
      </c>
      <c r="G31" s="20">
        <f t="shared" ref="G31:V31" si="11">$D$29*G25/$D$57</f>
        <v>0</v>
      </c>
      <c r="H31" s="20">
        <f t="shared" si="11"/>
        <v>2.8470866249676146</v>
      </c>
      <c r="I31" s="20">
        <f t="shared" si="11"/>
        <v>2.6665753132135128</v>
      </c>
      <c r="J31" s="20">
        <f t="shared" si="11"/>
        <v>2.4509446117683193</v>
      </c>
      <c r="K31" s="20">
        <f t="shared" si="11"/>
        <v>2.2200002617505863</v>
      </c>
      <c r="L31" s="20">
        <f t="shared" si="11"/>
        <v>1.9886595518675798</v>
      </c>
      <c r="M31" s="20">
        <f t="shared" si="11"/>
        <v>1.830288759600466</v>
      </c>
      <c r="N31" s="20">
        <f t="shared" si="11"/>
        <v>1.6801854889393226</v>
      </c>
      <c r="O31" s="20">
        <f t="shared" si="11"/>
        <v>1.5359286023599177</v>
      </c>
      <c r="P31" s="20">
        <f t="shared" si="11"/>
        <v>1.3928953478953707</v>
      </c>
      <c r="Q31" s="20">
        <f t="shared" si="11"/>
        <v>1.2491387988006011</v>
      </c>
      <c r="R31" s="20">
        <f t="shared" si="11"/>
        <v>1.4895095823562715E-2</v>
      </c>
      <c r="S31" s="20">
        <f t="shared" si="11"/>
        <v>2.0660600556414235E-2</v>
      </c>
      <c r="T31" s="20">
        <f t="shared" si="11"/>
        <v>2.6727304476635357E-2</v>
      </c>
      <c r="U31" s="20">
        <f t="shared" si="11"/>
        <v>3.1740632750480877E-2</v>
      </c>
      <c r="V31" s="20">
        <f t="shared" si="11"/>
        <v>3.6673772840778655E-2</v>
      </c>
      <c r="W31" s="17"/>
      <c r="X31" s="17"/>
      <c r="Y31" s="17"/>
      <c r="Z31" s="17"/>
      <c r="AA31" s="17"/>
      <c r="AB31" s="17"/>
      <c r="AC31" s="17"/>
      <c r="AD31" s="17"/>
      <c r="AE31" s="17"/>
      <c r="AF31" s="17"/>
      <c r="AG31" s="17"/>
      <c r="AH31" s="17"/>
      <c r="AI31" s="17"/>
      <c r="AJ31" s="17"/>
      <c r="AK31" s="17"/>
    </row>
    <row r="32" spans="1:37" s="3" customFormat="1" ht="12" x14ac:dyDescent="0.3">
      <c r="A32" s="17"/>
      <c r="C32" s="3" t="s">
        <v>110</v>
      </c>
      <c r="D32" s="8" t="s">
        <v>17</v>
      </c>
      <c r="E32" s="17"/>
      <c r="F32" s="20">
        <f t="shared" ref="F32:V32" si="12">SUM(F30:F31)</f>
        <v>0</v>
      </c>
      <c r="G32" s="20">
        <f t="shared" si="12"/>
        <v>0</v>
      </c>
      <c r="H32" s="20">
        <f t="shared" si="12"/>
        <v>2.9360580819978526</v>
      </c>
      <c r="I32" s="20">
        <f t="shared" si="12"/>
        <v>2.7499057917514351</v>
      </c>
      <c r="J32" s="20">
        <f t="shared" si="12"/>
        <v>2.5275366308860794</v>
      </c>
      <c r="K32" s="20">
        <f t="shared" si="12"/>
        <v>2.2893752699302921</v>
      </c>
      <c r="L32" s="20">
        <f t="shared" si="12"/>
        <v>2.0508051628634414</v>
      </c>
      <c r="M32" s="20">
        <f t="shared" si="12"/>
        <v>1.8874852833379805</v>
      </c>
      <c r="N32" s="20">
        <f t="shared" si="12"/>
        <v>1.7326912854686765</v>
      </c>
      <c r="O32" s="20">
        <f t="shared" si="12"/>
        <v>1.5839263711836651</v>
      </c>
      <c r="P32" s="20">
        <f t="shared" si="12"/>
        <v>1.436423327517101</v>
      </c>
      <c r="Q32" s="20">
        <f t="shared" si="12"/>
        <v>1.2881743862631199</v>
      </c>
      <c r="R32" s="20">
        <f t="shared" si="12"/>
        <v>1.5360567568049049E-2</v>
      </c>
      <c r="S32" s="20">
        <f t="shared" si="12"/>
        <v>2.1306244323802178E-2</v>
      </c>
      <c r="T32" s="20">
        <f t="shared" si="12"/>
        <v>2.7562532741530209E-2</v>
      </c>
      <c r="U32" s="20">
        <f t="shared" si="12"/>
        <v>3.2732527523933401E-2</v>
      </c>
      <c r="V32" s="20">
        <f t="shared" si="12"/>
        <v>3.7819828242052989E-2</v>
      </c>
      <c r="W32" s="17"/>
      <c r="X32" s="16"/>
      <c r="Y32" s="16"/>
      <c r="Z32" s="16"/>
      <c r="AA32" s="16"/>
      <c r="AB32" s="16"/>
      <c r="AC32" s="16"/>
      <c r="AD32" s="16"/>
      <c r="AE32" s="17"/>
      <c r="AF32" s="17"/>
      <c r="AG32" s="17"/>
      <c r="AH32" s="17"/>
      <c r="AI32" s="17"/>
      <c r="AJ32" s="17"/>
      <c r="AK32" s="17"/>
    </row>
    <row r="33" spans="1:37" s="3" customFormat="1" ht="12" x14ac:dyDescent="0.3">
      <c r="A33" s="17"/>
      <c r="C33" s="3" t="s">
        <v>12</v>
      </c>
      <c r="D33" s="37">
        <v>8</v>
      </c>
      <c r="E33" s="17"/>
      <c r="F33" s="19"/>
      <c r="G33" s="19"/>
      <c r="H33" s="19"/>
      <c r="I33" s="19"/>
      <c r="J33" s="19"/>
      <c r="K33" s="19"/>
      <c r="L33" s="19"/>
      <c r="M33" s="19"/>
      <c r="N33" s="19"/>
      <c r="O33" s="19"/>
      <c r="P33" s="19"/>
      <c r="Q33" s="19"/>
      <c r="R33" s="19"/>
      <c r="S33" s="19"/>
      <c r="T33" s="19"/>
      <c r="U33" s="19"/>
      <c r="V33" s="19"/>
      <c r="W33" s="17"/>
      <c r="X33" s="17"/>
      <c r="Y33" s="17"/>
      <c r="Z33" s="17"/>
      <c r="AA33" s="17"/>
      <c r="AB33" s="17"/>
      <c r="AC33" s="17"/>
      <c r="AD33" s="17"/>
      <c r="AE33" s="17"/>
      <c r="AF33" s="17"/>
      <c r="AG33" s="17"/>
      <c r="AH33" s="17"/>
      <c r="AI33" s="17"/>
      <c r="AJ33" s="17"/>
      <c r="AK33" s="17"/>
    </row>
    <row r="34" spans="1:37" s="3" customFormat="1" ht="12" x14ac:dyDescent="0.3">
      <c r="A34" s="17"/>
      <c r="C34" s="3" t="s">
        <v>13</v>
      </c>
      <c r="D34" s="37">
        <v>220</v>
      </c>
      <c r="E34" s="17"/>
      <c r="F34" s="19"/>
      <c r="G34" s="19"/>
      <c r="H34" s="19"/>
      <c r="I34" s="19"/>
      <c r="J34" s="19"/>
      <c r="K34" s="19"/>
      <c r="L34" s="19"/>
      <c r="M34" s="19"/>
      <c r="N34" s="19"/>
      <c r="O34" s="19"/>
      <c r="P34" s="19"/>
      <c r="Q34" s="19"/>
      <c r="R34" s="19"/>
      <c r="S34" s="19"/>
      <c r="T34" s="19"/>
      <c r="U34" s="19"/>
      <c r="V34" s="19"/>
      <c r="W34" s="17"/>
      <c r="X34" s="17"/>
      <c r="Y34" s="17"/>
      <c r="Z34" s="17"/>
      <c r="AA34" s="17"/>
      <c r="AB34" s="17"/>
      <c r="AC34" s="17"/>
      <c r="AD34" s="17"/>
      <c r="AE34" s="17"/>
      <c r="AF34" s="17"/>
      <c r="AG34" s="17"/>
      <c r="AH34" s="17"/>
      <c r="AI34" s="17"/>
      <c r="AJ34" s="17"/>
      <c r="AK34" s="17"/>
    </row>
    <row r="35" spans="1:37" s="3" customFormat="1" ht="12" x14ac:dyDescent="0.3">
      <c r="A35" s="17"/>
      <c r="C35" s="3" t="s">
        <v>18</v>
      </c>
      <c r="D35" s="8" t="s">
        <v>14</v>
      </c>
      <c r="E35" s="17"/>
      <c r="F35" s="21">
        <f t="shared" ref="F35:V36" si="13">F30/$D$33/$D$34*1000000</f>
        <v>0</v>
      </c>
      <c r="G35" s="21">
        <f t="shared" si="13"/>
        <v>0</v>
      </c>
      <c r="H35" s="21">
        <f t="shared" si="13"/>
        <v>50.551964221726038</v>
      </c>
      <c r="I35" s="21">
        <f t="shared" si="13"/>
        <v>47.346862805637592</v>
      </c>
      <c r="J35" s="21">
        <f t="shared" si="13"/>
        <v>43.51819268054539</v>
      </c>
      <c r="K35" s="21">
        <f t="shared" si="13"/>
        <v>39.417618283923709</v>
      </c>
      <c r="L35" s="21">
        <f t="shared" si="13"/>
        <v>35.310006247648737</v>
      </c>
      <c r="M35" s="21">
        <f t="shared" si="13"/>
        <v>32.498024850860496</v>
      </c>
      <c r="N35" s="21">
        <f t="shared" si="13"/>
        <v>29.83283893713282</v>
      </c>
      <c r="O35" s="21">
        <f t="shared" si="13"/>
        <v>27.27145955894736</v>
      </c>
      <c r="P35" s="21">
        <f t="shared" si="13"/>
        <v>24.731806603255841</v>
      </c>
      <c r="Q35" s="21">
        <f t="shared" si="13"/>
        <v>22.179311058249276</v>
      </c>
      <c r="R35" s="21">
        <f t="shared" si="13"/>
        <v>0.26447258209450808</v>
      </c>
      <c r="S35" s="21">
        <f t="shared" si="13"/>
        <v>0.3668430496522409</v>
      </c>
      <c r="T35" s="21">
        <f t="shared" si="13"/>
        <v>0.47456151414480319</v>
      </c>
      <c r="U35" s="21">
        <f t="shared" si="13"/>
        <v>0.56357657582529874</v>
      </c>
      <c r="V35" s="21">
        <f t="shared" si="13"/>
        <v>0.6511678416331429</v>
      </c>
      <c r="W35" s="17"/>
      <c r="X35" s="31"/>
      <c r="Y35" s="31"/>
      <c r="Z35" s="31"/>
      <c r="AA35" s="31"/>
      <c r="AB35" s="31"/>
      <c r="AC35" s="31"/>
      <c r="AD35" s="31"/>
      <c r="AE35" s="17"/>
      <c r="AF35" s="17"/>
      <c r="AG35" s="17"/>
      <c r="AH35" s="17"/>
      <c r="AI35" s="17"/>
      <c r="AJ35" s="17"/>
      <c r="AK35" s="17"/>
    </row>
    <row r="36" spans="1:37" s="3" customFormat="1" ht="12" x14ac:dyDescent="0.3">
      <c r="A36" s="17"/>
      <c r="C36" s="3" t="s">
        <v>19</v>
      </c>
      <c r="D36" s="8" t="s">
        <v>14</v>
      </c>
      <c r="E36" s="17"/>
      <c r="F36" s="21">
        <f t="shared" si="13"/>
        <v>0</v>
      </c>
      <c r="G36" s="21">
        <f t="shared" si="13"/>
        <v>0</v>
      </c>
      <c r="H36" s="21">
        <f t="shared" si="13"/>
        <v>1617.6628550952355</v>
      </c>
      <c r="I36" s="21">
        <f t="shared" si="13"/>
        <v>1515.099609780405</v>
      </c>
      <c r="J36" s="21">
        <f t="shared" si="13"/>
        <v>1392.5821657774541</v>
      </c>
      <c r="K36" s="21">
        <f t="shared" si="13"/>
        <v>1261.3637850855603</v>
      </c>
      <c r="L36" s="21">
        <f t="shared" si="13"/>
        <v>1129.9201999247612</v>
      </c>
      <c r="M36" s="21">
        <f t="shared" si="13"/>
        <v>1039.9367952275375</v>
      </c>
      <c r="N36" s="21">
        <f t="shared" si="13"/>
        <v>954.65084598825149</v>
      </c>
      <c r="O36" s="21">
        <f t="shared" si="13"/>
        <v>872.68670588631687</v>
      </c>
      <c r="P36" s="21">
        <f t="shared" si="13"/>
        <v>791.41781130418792</v>
      </c>
      <c r="Q36" s="21">
        <f t="shared" si="13"/>
        <v>709.73795386397796</v>
      </c>
      <c r="R36" s="21">
        <f t="shared" si="13"/>
        <v>8.4631226270242692</v>
      </c>
      <c r="S36" s="21">
        <f t="shared" si="13"/>
        <v>11.738977588871725</v>
      </c>
      <c r="T36" s="21">
        <f t="shared" si="13"/>
        <v>15.185968452633725</v>
      </c>
      <c r="U36" s="21">
        <f t="shared" si="13"/>
        <v>18.034450426409592</v>
      </c>
      <c r="V36" s="21">
        <f t="shared" si="13"/>
        <v>20.837370932260598</v>
      </c>
      <c r="W36" s="17"/>
      <c r="X36" s="31"/>
      <c r="Y36" s="31"/>
      <c r="Z36" s="31"/>
      <c r="AA36" s="31"/>
      <c r="AB36" s="31"/>
      <c r="AC36" s="31"/>
      <c r="AD36" s="31"/>
      <c r="AE36" s="17"/>
      <c r="AF36" s="17"/>
      <c r="AG36" s="17"/>
      <c r="AH36" s="17"/>
      <c r="AI36" s="17"/>
      <c r="AJ36" s="17"/>
      <c r="AK36" s="17"/>
    </row>
    <row r="37" spans="1:37" s="3" customFormat="1" ht="12" x14ac:dyDescent="0.3">
      <c r="A37" s="17"/>
      <c r="C37" s="9" t="s">
        <v>111</v>
      </c>
      <c r="D37" s="8" t="s">
        <v>14</v>
      </c>
      <c r="E37" s="17"/>
      <c r="F37" s="22">
        <f t="shared" ref="F37:V37" si="14">SUM(F35:F36)</f>
        <v>0</v>
      </c>
      <c r="G37" s="22">
        <f t="shared" si="14"/>
        <v>0</v>
      </c>
      <c r="H37" s="22">
        <f t="shared" si="14"/>
        <v>1668.2148193169614</v>
      </c>
      <c r="I37" s="22">
        <f t="shared" si="14"/>
        <v>1562.4464725860425</v>
      </c>
      <c r="J37" s="22">
        <f t="shared" si="14"/>
        <v>1436.1003584579994</v>
      </c>
      <c r="K37" s="22">
        <f t="shared" si="14"/>
        <v>1300.781403369484</v>
      </c>
      <c r="L37" s="22">
        <f t="shared" si="14"/>
        <v>1165.2302061724099</v>
      </c>
      <c r="M37" s="22">
        <f t="shared" si="14"/>
        <v>1072.4348200783979</v>
      </c>
      <c r="N37" s="22">
        <f t="shared" si="14"/>
        <v>984.4836849253843</v>
      </c>
      <c r="O37" s="22">
        <f t="shared" si="14"/>
        <v>899.95816544526429</v>
      </c>
      <c r="P37" s="22">
        <f t="shared" si="14"/>
        <v>816.14961790744371</v>
      </c>
      <c r="Q37" s="22">
        <f t="shared" si="14"/>
        <v>731.91726492222722</v>
      </c>
      <c r="R37" s="22">
        <f t="shared" si="14"/>
        <v>8.7275952091187765</v>
      </c>
      <c r="S37" s="22">
        <f t="shared" si="14"/>
        <v>12.105820638523966</v>
      </c>
      <c r="T37" s="22">
        <f t="shared" si="14"/>
        <v>15.660529966778528</v>
      </c>
      <c r="U37" s="22">
        <f t="shared" si="14"/>
        <v>18.59802700223489</v>
      </c>
      <c r="V37" s="22">
        <f t="shared" si="14"/>
        <v>21.48853877389374</v>
      </c>
      <c r="W37" s="17"/>
      <c r="X37" s="32"/>
      <c r="Y37" s="32"/>
      <c r="Z37" s="32"/>
      <c r="AA37" s="32"/>
      <c r="AB37" s="32"/>
      <c r="AC37" s="32"/>
      <c r="AD37" s="32"/>
      <c r="AE37" s="17"/>
      <c r="AF37" s="17"/>
      <c r="AG37" s="17"/>
      <c r="AH37" s="17"/>
      <c r="AI37" s="17"/>
      <c r="AJ37" s="17"/>
      <c r="AK37" s="17"/>
    </row>
    <row r="38" spans="1:37" s="3" customFormat="1" ht="12" x14ac:dyDescent="0.3">
      <c r="A38" s="17"/>
      <c r="E38" s="17"/>
      <c r="F38" s="19"/>
      <c r="G38" s="19"/>
      <c r="H38" s="19"/>
      <c r="I38" s="19"/>
      <c r="J38" s="19"/>
      <c r="K38" s="19"/>
      <c r="L38" s="19"/>
      <c r="M38" s="19"/>
      <c r="N38" s="19"/>
      <c r="O38" s="19"/>
      <c r="P38" s="19"/>
      <c r="Q38" s="19"/>
      <c r="R38" s="19"/>
      <c r="S38" s="19"/>
      <c r="T38" s="19"/>
      <c r="U38" s="19"/>
      <c r="V38" s="19"/>
      <c r="W38" s="17"/>
      <c r="X38" s="17"/>
      <c r="Y38" s="17"/>
      <c r="Z38" s="17"/>
      <c r="AA38" s="17"/>
      <c r="AB38" s="17"/>
      <c r="AC38" s="17"/>
      <c r="AD38" s="17"/>
      <c r="AE38" s="17"/>
      <c r="AF38" s="17"/>
      <c r="AG38" s="17"/>
      <c r="AH38" s="17"/>
      <c r="AI38" s="17"/>
      <c r="AJ38" s="17"/>
      <c r="AK38" s="17"/>
    </row>
    <row r="39" spans="1:37" s="3" customFormat="1" ht="12" x14ac:dyDescent="0.3">
      <c r="A39" s="17"/>
      <c r="C39" s="11" t="s">
        <v>112</v>
      </c>
      <c r="D39" s="12"/>
      <c r="E39" s="17"/>
      <c r="F39" s="19"/>
      <c r="G39" s="19"/>
      <c r="H39" s="19"/>
      <c r="I39" s="19"/>
      <c r="J39" s="19"/>
      <c r="K39" s="19"/>
      <c r="L39" s="19"/>
      <c r="M39" s="19"/>
      <c r="N39" s="19"/>
      <c r="O39" s="19"/>
      <c r="P39" s="19"/>
      <c r="Q39" s="19"/>
      <c r="R39" s="19"/>
      <c r="S39" s="19"/>
      <c r="T39" s="19"/>
      <c r="U39" s="19"/>
      <c r="V39" s="19"/>
      <c r="W39" s="17"/>
      <c r="X39" s="17"/>
      <c r="Y39" s="17"/>
      <c r="Z39" s="17"/>
      <c r="AA39" s="17"/>
      <c r="AB39" s="17"/>
      <c r="AC39" s="17"/>
      <c r="AD39" s="17"/>
      <c r="AE39" s="17"/>
      <c r="AF39" s="17"/>
      <c r="AG39" s="17"/>
      <c r="AH39" s="17"/>
      <c r="AI39" s="17"/>
      <c r="AJ39" s="17"/>
      <c r="AK39" s="17"/>
    </row>
    <row r="40" spans="1:37" s="3" customFormat="1" ht="12" x14ac:dyDescent="0.3">
      <c r="A40" s="17"/>
      <c r="C40" s="3" t="s">
        <v>24</v>
      </c>
      <c r="D40" s="35">
        <v>0.2</v>
      </c>
      <c r="E40" s="17"/>
      <c r="F40" s="19"/>
      <c r="G40" s="19"/>
      <c r="H40" s="19"/>
      <c r="I40" s="19"/>
      <c r="J40" s="19"/>
      <c r="K40" s="19"/>
      <c r="L40" s="19"/>
      <c r="M40" s="19"/>
      <c r="N40" s="19"/>
      <c r="O40" s="19"/>
      <c r="P40" s="19"/>
      <c r="Q40" s="19"/>
      <c r="R40" s="19"/>
      <c r="S40" s="19"/>
      <c r="T40" s="19"/>
      <c r="U40" s="19"/>
      <c r="V40" s="19"/>
      <c r="W40" s="17"/>
      <c r="X40" s="17"/>
      <c r="Y40" s="17"/>
      <c r="Z40" s="17"/>
      <c r="AA40" s="17"/>
      <c r="AB40" s="17"/>
      <c r="AC40" s="17"/>
      <c r="AD40" s="17"/>
      <c r="AE40" s="17"/>
      <c r="AF40" s="17"/>
      <c r="AG40" s="17"/>
      <c r="AH40" s="17"/>
      <c r="AI40" s="17"/>
      <c r="AJ40" s="17"/>
      <c r="AK40" s="17"/>
    </row>
    <row r="41" spans="1:37" s="3" customFormat="1" ht="12" x14ac:dyDescent="0.3">
      <c r="A41" s="17"/>
      <c r="C41" s="3" t="s">
        <v>113</v>
      </c>
      <c r="D41" s="37">
        <v>7.92</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1:37" s="3" customFormat="1" ht="12" x14ac:dyDescent="0.3">
      <c r="A42" s="17"/>
      <c r="C42" s="9" t="s">
        <v>114</v>
      </c>
      <c r="D42" s="10" t="s">
        <v>20</v>
      </c>
      <c r="E42" s="23"/>
      <c r="F42" s="22">
        <f>$D$41*F16+$D$41*(1+$D$40)*F15</f>
        <v>0</v>
      </c>
      <c r="G42" s="22">
        <f t="shared" ref="G42:V42" si="15">$D$41*G16+$D$41*(1+$D$40)*G15</f>
        <v>0</v>
      </c>
      <c r="H42" s="22">
        <f t="shared" si="15"/>
        <v>485.03396357281548</v>
      </c>
      <c r="I42" s="22">
        <f t="shared" si="15"/>
        <v>454.28106828607866</v>
      </c>
      <c r="J42" s="22">
        <f t="shared" si="15"/>
        <v>417.55154087909744</v>
      </c>
      <c r="K42" s="22">
        <f t="shared" si="15"/>
        <v>378.21550637631947</v>
      </c>
      <c r="L42" s="22">
        <f t="shared" si="15"/>
        <v>338.81129113145818</v>
      </c>
      <c r="M42" s="22">
        <f t="shared" si="15"/>
        <v>311.83704018719158</v>
      </c>
      <c r="N42" s="22">
        <f t="shared" si="15"/>
        <v>286.26481726704861</v>
      </c>
      <c r="O42" s="22">
        <f t="shared" si="15"/>
        <v>261.69162046261107</v>
      </c>
      <c r="P42" s="22">
        <f t="shared" si="15"/>
        <v>237.32627436822301</v>
      </c>
      <c r="Q42" s="22">
        <f t="shared" si="15"/>
        <v>212.9023910270063</v>
      </c>
      <c r="R42" s="22">
        <f t="shared" si="15"/>
        <v>198.75256957342239</v>
      </c>
      <c r="S42" s="22">
        <f t="shared" si="15"/>
        <v>183.74478469377954</v>
      </c>
      <c r="T42" s="22">
        <f t="shared" si="15"/>
        <v>167.91613629337525</v>
      </c>
      <c r="U42" s="22">
        <f t="shared" si="15"/>
        <v>151.44825662857232</v>
      </c>
      <c r="V42" s="22">
        <f t="shared" si="15"/>
        <v>135.08093193855112</v>
      </c>
      <c r="W42" s="17"/>
      <c r="X42" s="17"/>
      <c r="Y42" s="17"/>
      <c r="Z42" s="17"/>
      <c r="AA42" s="17"/>
      <c r="AB42" s="17"/>
      <c r="AC42" s="17"/>
      <c r="AD42" s="17"/>
      <c r="AE42" s="17"/>
      <c r="AF42" s="17"/>
      <c r="AG42" s="17"/>
      <c r="AH42" s="17"/>
      <c r="AI42" s="17"/>
      <c r="AJ42" s="17"/>
      <c r="AK42" s="17"/>
    </row>
    <row r="43" spans="1:37" s="3" customFormat="1" ht="12" x14ac:dyDescent="0.3">
      <c r="A43" s="17"/>
      <c r="E43" s="17"/>
      <c r="F43" s="19"/>
      <c r="G43" s="19"/>
      <c r="H43" s="19"/>
      <c r="I43" s="19"/>
      <c r="J43" s="19"/>
      <c r="K43" s="19"/>
      <c r="L43" s="19"/>
      <c r="M43" s="19"/>
      <c r="N43" s="19"/>
      <c r="O43" s="19"/>
      <c r="P43" s="19"/>
      <c r="Q43" s="19"/>
      <c r="R43" s="19"/>
      <c r="S43" s="19"/>
      <c r="T43" s="19"/>
      <c r="U43" s="19"/>
      <c r="V43" s="19"/>
      <c r="W43" s="17"/>
      <c r="X43" s="17"/>
      <c r="Y43" s="17"/>
      <c r="Z43" s="17"/>
      <c r="AA43" s="17"/>
      <c r="AB43" s="17"/>
      <c r="AC43" s="17"/>
      <c r="AD43" s="17"/>
      <c r="AE43" s="17"/>
      <c r="AF43" s="17"/>
      <c r="AG43" s="17"/>
      <c r="AH43" s="17"/>
      <c r="AI43" s="17"/>
      <c r="AJ43" s="17"/>
      <c r="AK43" s="17"/>
    </row>
    <row r="44" spans="1:37" s="3" customFormat="1" ht="12" x14ac:dyDescent="0.3">
      <c r="A44" s="17"/>
      <c r="C44" s="3" t="s">
        <v>141</v>
      </c>
      <c r="D44" s="3" t="s">
        <v>21</v>
      </c>
      <c r="E44" s="17"/>
      <c r="F44" s="38">
        <v>8.1999999999999993</v>
      </c>
      <c r="G44" s="38">
        <v>7.3</v>
      </c>
      <c r="H44" s="38">
        <v>7.6210762331838584</v>
      </c>
      <c r="I44" s="38">
        <v>7.6780669144981433</v>
      </c>
      <c r="J44" s="38">
        <v>7.6177777777777784</v>
      </c>
      <c r="K44" s="38">
        <v>7.4750692520775637</v>
      </c>
      <c r="L44" s="38">
        <v>7.2175675675675688</v>
      </c>
      <c r="M44" s="38">
        <v>7.2277777777777787</v>
      </c>
      <c r="N44" s="38">
        <v>6.8299287410926386</v>
      </c>
      <c r="O44" s="38">
        <v>6.5183411214953288</v>
      </c>
      <c r="P44" s="38">
        <v>6.362068965517242</v>
      </c>
      <c r="Q44" s="38">
        <v>6.2352941176470589</v>
      </c>
      <c r="R44" s="38">
        <f>Q44</f>
        <v>6.2352941176470589</v>
      </c>
      <c r="S44" s="38">
        <f t="shared" ref="S44:V45" si="16">R44</f>
        <v>6.2352941176470589</v>
      </c>
      <c r="T44" s="38">
        <f t="shared" si="16"/>
        <v>6.2352941176470589</v>
      </c>
      <c r="U44" s="38">
        <f t="shared" si="16"/>
        <v>6.2352941176470589</v>
      </c>
      <c r="V44" s="38">
        <f t="shared" si="16"/>
        <v>6.2352941176470589</v>
      </c>
      <c r="W44" s="17"/>
      <c r="X44" s="17"/>
      <c r="Y44" s="17"/>
      <c r="Z44" s="17"/>
      <c r="AA44" s="17"/>
      <c r="AB44" s="17"/>
      <c r="AC44" s="17"/>
      <c r="AD44" s="17"/>
      <c r="AE44" s="17"/>
      <c r="AF44" s="17"/>
      <c r="AG44" s="17"/>
      <c r="AH44" s="17"/>
      <c r="AI44" s="17"/>
      <c r="AJ44" s="17"/>
      <c r="AK44" s="17"/>
    </row>
    <row r="45" spans="1:37" s="3" customFormat="1" ht="12" x14ac:dyDescent="0.3">
      <c r="A45" s="17"/>
      <c r="C45" s="3" t="s">
        <v>142</v>
      </c>
      <c r="D45" s="3" t="s">
        <v>21</v>
      </c>
      <c r="E45" s="17"/>
      <c r="F45" s="24">
        <v>15.8</v>
      </c>
      <c r="G45" s="24">
        <v>13.006073446327687</v>
      </c>
      <c r="H45" s="24">
        <v>11.853363228699552</v>
      </c>
      <c r="I45" s="24">
        <v>10.773420074349442</v>
      </c>
      <c r="J45" s="24">
        <v>10.16</v>
      </c>
      <c r="K45" s="24">
        <v>9.6492382271468138</v>
      </c>
      <c r="L45" s="24">
        <v>9.0957002457002467</v>
      </c>
      <c r="M45" s="24">
        <v>9.0333333333333332</v>
      </c>
      <c r="N45" s="24">
        <v>8.6471496437054647</v>
      </c>
      <c r="O45" s="24">
        <v>8.3043224299065415</v>
      </c>
      <c r="P45" s="24">
        <v>8.1540517241379309</v>
      </c>
      <c r="Q45" s="24">
        <v>8</v>
      </c>
      <c r="R45" s="38">
        <f>Q45</f>
        <v>8</v>
      </c>
      <c r="S45" s="38">
        <f t="shared" si="16"/>
        <v>8</v>
      </c>
      <c r="T45" s="38">
        <f t="shared" si="16"/>
        <v>8</v>
      </c>
      <c r="U45" s="38">
        <f t="shared" si="16"/>
        <v>8</v>
      </c>
      <c r="V45" s="38">
        <f t="shared" si="16"/>
        <v>8</v>
      </c>
      <c r="W45" s="17"/>
      <c r="X45" s="17"/>
      <c r="Y45" s="17"/>
      <c r="Z45" s="17"/>
      <c r="AA45" s="17"/>
      <c r="AB45" s="17"/>
      <c r="AC45" s="17"/>
      <c r="AD45" s="17"/>
      <c r="AE45" s="17"/>
      <c r="AF45" s="17"/>
      <c r="AG45" s="17"/>
      <c r="AH45" s="17"/>
      <c r="AI45" s="17"/>
      <c r="AJ45" s="17"/>
      <c r="AK45" s="17"/>
    </row>
    <row r="46" spans="1:37" s="3" customFormat="1" ht="12" x14ac:dyDescent="0.3">
      <c r="A46" s="17"/>
      <c r="C46" s="3" t="s">
        <v>102</v>
      </c>
      <c r="D46" s="37">
        <v>2275</v>
      </c>
      <c r="E46" s="17"/>
      <c r="F46" s="19"/>
      <c r="G46" s="19"/>
      <c r="H46" s="19"/>
      <c r="I46" s="19"/>
      <c r="J46" s="19"/>
      <c r="K46" s="19"/>
      <c r="L46" s="19"/>
      <c r="M46" s="19"/>
      <c r="N46" s="19"/>
      <c r="O46" s="19"/>
      <c r="P46" s="19"/>
      <c r="Q46" s="19"/>
      <c r="R46" s="19"/>
      <c r="S46" s="19"/>
      <c r="T46" s="19"/>
      <c r="U46" s="19"/>
      <c r="V46" s="19"/>
      <c r="W46" s="17"/>
      <c r="X46" s="39"/>
      <c r="Y46" s="39"/>
      <c r="Z46" s="39"/>
      <c r="AA46" s="39"/>
      <c r="AB46" s="39"/>
      <c r="AC46" s="39"/>
      <c r="AD46" s="39"/>
      <c r="AE46" s="39"/>
      <c r="AF46" s="39"/>
      <c r="AG46" s="17"/>
      <c r="AH46" s="17"/>
      <c r="AI46" s="17"/>
      <c r="AJ46" s="17"/>
      <c r="AK46" s="17"/>
    </row>
    <row r="47" spans="1:37" s="3" customFormat="1" ht="12" x14ac:dyDescent="0.3">
      <c r="A47" s="17"/>
      <c r="C47" s="3" t="s">
        <v>103</v>
      </c>
      <c r="D47" s="37">
        <v>2600</v>
      </c>
      <c r="E47" s="17"/>
      <c r="F47" s="19"/>
      <c r="G47" s="19"/>
      <c r="H47" s="19"/>
      <c r="I47" s="19"/>
      <c r="J47" s="19"/>
      <c r="K47" s="19"/>
      <c r="L47" s="19"/>
      <c r="M47" s="19"/>
      <c r="N47" s="19"/>
      <c r="O47" s="19"/>
      <c r="P47" s="19"/>
      <c r="Q47" s="19"/>
      <c r="R47" s="19"/>
      <c r="S47" s="19"/>
      <c r="T47" s="19"/>
      <c r="U47" s="19"/>
      <c r="V47" s="19"/>
      <c r="W47" s="17"/>
      <c r="X47" s="39"/>
      <c r="Y47" s="39"/>
      <c r="Z47" s="39"/>
      <c r="AA47" s="39"/>
      <c r="AB47" s="39"/>
      <c r="AC47" s="39"/>
      <c r="AD47" s="39"/>
      <c r="AE47" s="39"/>
      <c r="AF47" s="39"/>
      <c r="AG47" s="17"/>
      <c r="AH47" s="17"/>
      <c r="AI47" s="17"/>
      <c r="AJ47" s="17"/>
      <c r="AK47" s="17"/>
    </row>
    <row r="48" spans="1:37" s="3" customFormat="1" ht="12" x14ac:dyDescent="0.3">
      <c r="A48" s="17"/>
      <c r="C48" s="9" t="s">
        <v>145</v>
      </c>
      <c r="D48" s="10" t="s">
        <v>20</v>
      </c>
      <c r="E48" s="23"/>
      <c r="F48" s="22">
        <f t="shared" ref="F48:V48" si="17">IFERROR(F45*$D$47/1000*F23*(F20/F18)+F44*(1+$D$40)*$D$46/1000*F23*(F19/F18),0)</f>
        <v>0</v>
      </c>
      <c r="G48" s="22">
        <f t="shared" si="17"/>
        <v>0</v>
      </c>
      <c r="H48" s="22">
        <f t="shared" si="17"/>
        <v>1429.8814931747283</v>
      </c>
      <c r="I48" s="22">
        <f t="shared" si="17"/>
        <v>1217.7502507715255</v>
      </c>
      <c r="J48" s="22">
        <f t="shared" si="17"/>
        <v>1055.7809556170535</v>
      </c>
      <c r="K48" s="22">
        <f t="shared" si="17"/>
        <v>908.3491767690399</v>
      </c>
      <c r="L48" s="22">
        <f t="shared" si="17"/>
        <v>767.09186555282417</v>
      </c>
      <c r="M48" s="22">
        <f t="shared" si="17"/>
        <v>701.17917588833404</v>
      </c>
      <c r="N48" s="22">
        <f t="shared" si="17"/>
        <v>616.11108030561752</v>
      </c>
      <c r="O48" s="22">
        <f t="shared" si="17"/>
        <v>540.85694722462301</v>
      </c>
      <c r="P48" s="22">
        <f t="shared" si="17"/>
        <v>481.58979798756866</v>
      </c>
      <c r="Q48" s="22">
        <f t="shared" si="17"/>
        <v>423.59783057162747</v>
      </c>
      <c r="R48" s="22">
        <f t="shared" si="17"/>
        <v>4.139989206568556</v>
      </c>
      <c r="S48" s="22">
        <f t="shared" si="17"/>
        <v>5.7424715032360538</v>
      </c>
      <c r="T48" s="22">
        <f t="shared" si="17"/>
        <v>7.4286700377517665</v>
      </c>
      <c r="U48" s="22">
        <f t="shared" si="17"/>
        <v>8.8220900726784741</v>
      </c>
      <c r="V48" s="22">
        <f t="shared" si="17"/>
        <v>10.1932223547559</v>
      </c>
      <c r="W48" s="17"/>
      <c r="X48" s="22"/>
      <c r="Y48" s="22"/>
      <c r="Z48" s="22"/>
      <c r="AA48" s="22"/>
      <c r="AB48" s="22"/>
      <c r="AC48" s="22"/>
      <c r="AD48" s="22"/>
      <c r="AE48" s="17"/>
      <c r="AF48" s="17"/>
      <c r="AG48" s="17"/>
      <c r="AH48" s="17"/>
      <c r="AI48" s="17"/>
      <c r="AJ48" s="17"/>
      <c r="AK48" s="17"/>
    </row>
    <row r="49" spans="1:37" s="3" customFormat="1" ht="12" x14ac:dyDescent="0.3">
      <c r="A49" s="17"/>
      <c r="D49" s="10"/>
      <c r="E49" s="17"/>
      <c r="F49" s="19"/>
      <c r="G49" s="19"/>
      <c r="H49" s="19"/>
      <c r="I49" s="19"/>
      <c r="J49" s="19"/>
      <c r="K49" s="19"/>
      <c r="L49" s="19"/>
      <c r="M49" s="19"/>
      <c r="N49" s="19"/>
      <c r="O49" s="19"/>
      <c r="P49" s="19"/>
      <c r="Q49" s="19"/>
      <c r="R49" s="19"/>
      <c r="S49" s="19"/>
      <c r="T49" s="19"/>
      <c r="U49" s="19"/>
      <c r="V49" s="19"/>
      <c r="W49" s="17"/>
      <c r="X49" s="17"/>
      <c r="Y49" s="17"/>
      <c r="Z49" s="17"/>
      <c r="AA49" s="17"/>
      <c r="AB49" s="17"/>
      <c r="AC49" s="17"/>
      <c r="AD49" s="17"/>
      <c r="AE49" s="17"/>
      <c r="AF49" s="17"/>
      <c r="AG49" s="17"/>
      <c r="AH49" s="17"/>
      <c r="AI49" s="17"/>
      <c r="AJ49" s="17"/>
      <c r="AK49" s="17"/>
    </row>
    <row r="50" spans="1:37" s="3" customFormat="1" ht="12" x14ac:dyDescent="0.3">
      <c r="A50" s="17"/>
      <c r="C50" s="3" t="s">
        <v>25</v>
      </c>
      <c r="D50" s="37">
        <v>10</v>
      </c>
      <c r="E50" s="17"/>
      <c r="F50" s="19"/>
      <c r="G50" s="19"/>
      <c r="H50" s="19"/>
      <c r="I50" s="19"/>
      <c r="J50" s="19"/>
      <c r="K50" s="19"/>
      <c r="L50" s="19"/>
      <c r="M50" s="19"/>
      <c r="N50" s="19"/>
      <c r="O50" s="19"/>
      <c r="P50" s="19"/>
      <c r="Q50" s="19"/>
      <c r="R50" s="19"/>
      <c r="S50" s="19"/>
      <c r="T50" s="19"/>
      <c r="U50" s="19"/>
      <c r="V50" s="19"/>
      <c r="W50" s="17"/>
      <c r="X50" s="17"/>
      <c r="Y50" s="17"/>
      <c r="Z50" s="17"/>
      <c r="AA50" s="17"/>
      <c r="AB50" s="17"/>
      <c r="AC50" s="17"/>
      <c r="AD50" s="17"/>
      <c r="AE50" s="17"/>
      <c r="AF50" s="17"/>
      <c r="AG50" s="17"/>
      <c r="AH50" s="17"/>
      <c r="AI50" s="17"/>
      <c r="AJ50" s="17"/>
      <c r="AK50" s="17"/>
    </row>
    <row r="51" spans="1:37" s="3" customFormat="1" ht="12" x14ac:dyDescent="0.3">
      <c r="A51" s="17"/>
      <c r="C51" s="3" t="s">
        <v>26</v>
      </c>
      <c r="D51" s="37">
        <v>10</v>
      </c>
      <c r="E51" s="17"/>
      <c r="F51" s="19"/>
      <c r="G51" s="19"/>
      <c r="H51" s="19"/>
      <c r="I51" s="19"/>
      <c r="J51" s="19"/>
      <c r="K51" s="19"/>
      <c r="L51" s="19"/>
      <c r="M51" s="19"/>
      <c r="N51" s="19"/>
      <c r="O51" s="19"/>
      <c r="P51" s="19"/>
      <c r="Q51" s="19"/>
      <c r="R51" s="19"/>
      <c r="S51" s="19"/>
      <c r="T51" s="19"/>
      <c r="U51" s="19"/>
      <c r="V51" s="19"/>
      <c r="W51" s="17"/>
      <c r="X51" s="39"/>
      <c r="Y51" s="39"/>
      <c r="Z51" s="39"/>
      <c r="AA51" s="39"/>
      <c r="AB51" s="39"/>
      <c r="AC51" s="39"/>
      <c r="AD51" s="39"/>
      <c r="AE51" s="39"/>
      <c r="AF51" s="39"/>
      <c r="AG51" s="17"/>
      <c r="AH51" s="17"/>
      <c r="AI51" s="17"/>
      <c r="AJ51" s="17"/>
      <c r="AK51" s="17"/>
    </row>
    <row r="52" spans="1:37" s="3" customFormat="1" ht="12" x14ac:dyDescent="0.3">
      <c r="A52" s="17"/>
      <c r="C52" s="3" t="s">
        <v>27</v>
      </c>
      <c r="D52" s="37">
        <v>50</v>
      </c>
      <c r="E52" s="17"/>
      <c r="F52" s="19"/>
      <c r="G52" s="19"/>
      <c r="H52" s="19"/>
      <c r="I52" s="19"/>
      <c r="J52" s="19"/>
      <c r="K52" s="19"/>
      <c r="L52" s="19"/>
      <c r="M52" s="19"/>
      <c r="N52" s="19"/>
      <c r="O52" s="19"/>
      <c r="P52" s="19"/>
      <c r="Q52" s="19"/>
      <c r="R52" s="19"/>
      <c r="S52" s="19"/>
      <c r="T52" s="19"/>
      <c r="U52" s="19"/>
      <c r="V52" s="19"/>
      <c r="W52" s="17"/>
      <c r="X52" s="39"/>
      <c r="Y52" s="39"/>
      <c r="Z52" s="39"/>
      <c r="AA52" s="39"/>
      <c r="AB52" s="39"/>
      <c r="AC52" s="39"/>
      <c r="AD52" s="39"/>
      <c r="AE52" s="39"/>
      <c r="AF52" s="39"/>
      <c r="AG52" s="17"/>
      <c r="AH52" s="17"/>
      <c r="AI52" s="17"/>
      <c r="AJ52" s="17"/>
      <c r="AK52" s="17"/>
    </row>
    <row r="53" spans="1:37" s="3" customFormat="1" ht="12" x14ac:dyDescent="0.3">
      <c r="A53" s="17"/>
      <c r="C53" s="9" t="s">
        <v>143</v>
      </c>
      <c r="D53" s="10" t="s">
        <v>20</v>
      </c>
      <c r="E53" s="17"/>
      <c r="F53" s="22">
        <f t="shared" ref="F53:V53" si="18">IFERROR((F45*$D$47/1000+$D$51)*F24*(F20/F18)+(F44*(1+$D$40)*$D$46/1000+$D$50)*F24*(F19/F18),0)+F30*$D$52</f>
        <v>0</v>
      </c>
      <c r="G53" s="22">
        <f t="shared" si="18"/>
        <v>0</v>
      </c>
      <c r="H53" s="22">
        <f t="shared" si="18"/>
        <v>22.580222192734098</v>
      </c>
      <c r="I53" s="22">
        <f t="shared" si="18"/>
        <v>19.986160301366624</v>
      </c>
      <c r="J53" s="22">
        <f t="shared" si="18"/>
        <v>17.762368951173627</v>
      </c>
      <c r="K53" s="22">
        <f t="shared" si="18"/>
        <v>15.629837437769998</v>
      </c>
      <c r="L53" s="22">
        <f t="shared" si="18"/>
        <v>13.555153114445737</v>
      </c>
      <c r="M53" s="22">
        <f t="shared" si="18"/>
        <v>12.429500946845552</v>
      </c>
      <c r="N53" s="22">
        <f t="shared" si="18"/>
        <v>11.146379464472384</v>
      </c>
      <c r="O53" s="22">
        <f t="shared" si="18"/>
        <v>9.9754414491175396</v>
      </c>
      <c r="P53" s="22">
        <f t="shared" si="18"/>
        <v>8.9613127754511961</v>
      </c>
      <c r="Q53" s="22">
        <f t="shared" si="18"/>
        <v>7.9571265029181637</v>
      </c>
      <c r="R53" s="22">
        <f t="shared" si="18"/>
        <v>8.6164296042590904E-2</v>
      </c>
      <c r="S53" s="22">
        <f t="shared" si="18"/>
        <v>0.11951625715253653</v>
      </c>
      <c r="T53" s="22">
        <f t="shared" si="18"/>
        <v>0.15461057804691852</v>
      </c>
      <c r="U53" s="22">
        <f t="shared" si="18"/>
        <v>0.18361139191633846</v>
      </c>
      <c r="V53" s="22">
        <f t="shared" si="18"/>
        <v>0.21214833778059966</v>
      </c>
      <c r="W53" s="17"/>
      <c r="X53" s="22"/>
      <c r="Y53" s="22"/>
      <c r="Z53" s="22"/>
      <c r="AA53" s="22"/>
      <c r="AB53" s="22"/>
      <c r="AC53" s="22"/>
      <c r="AD53" s="22"/>
      <c r="AE53" s="17"/>
      <c r="AF53" s="17"/>
      <c r="AG53" s="17"/>
      <c r="AH53" s="17"/>
      <c r="AI53" s="17"/>
      <c r="AJ53" s="17"/>
      <c r="AK53" s="17"/>
    </row>
    <row r="54" spans="1:37" s="3" customFormat="1" ht="12" x14ac:dyDescent="0.3">
      <c r="A54" s="17"/>
      <c r="E54" s="17"/>
      <c r="F54" s="19"/>
      <c r="G54" s="19"/>
      <c r="H54" s="19"/>
      <c r="I54" s="19"/>
      <c r="J54" s="19"/>
      <c r="K54" s="19"/>
      <c r="L54" s="19"/>
      <c r="M54" s="19"/>
      <c r="N54" s="19"/>
      <c r="O54" s="19"/>
      <c r="P54" s="19"/>
      <c r="Q54" s="19"/>
      <c r="R54" s="19"/>
      <c r="S54" s="19"/>
      <c r="T54" s="19"/>
      <c r="U54" s="19"/>
      <c r="V54" s="19"/>
      <c r="W54" s="17"/>
      <c r="X54" s="17"/>
      <c r="Y54" s="17"/>
      <c r="Z54" s="17"/>
      <c r="AA54" s="17"/>
      <c r="AB54" s="17"/>
      <c r="AC54" s="17"/>
      <c r="AD54" s="17"/>
      <c r="AE54" s="17"/>
      <c r="AF54" s="17"/>
      <c r="AG54" s="17"/>
      <c r="AH54" s="17"/>
      <c r="AI54" s="17"/>
      <c r="AJ54" s="17"/>
      <c r="AK54" s="17"/>
    </row>
    <row r="55" spans="1:37" s="3" customFormat="1" ht="12" x14ac:dyDescent="0.3">
      <c r="A55" s="17"/>
      <c r="C55" s="3" t="s">
        <v>28</v>
      </c>
      <c r="D55" s="37">
        <v>250</v>
      </c>
      <c r="E55" s="17"/>
      <c r="F55" s="19"/>
      <c r="G55" s="19"/>
      <c r="H55" s="19"/>
      <c r="I55" s="19"/>
      <c r="J55" s="19"/>
      <c r="K55" s="19"/>
      <c r="L55" s="19"/>
      <c r="M55" s="19"/>
      <c r="N55" s="19"/>
      <c r="O55" s="19"/>
      <c r="P55" s="19"/>
      <c r="Q55" s="19"/>
      <c r="R55" s="19"/>
      <c r="S55" s="19"/>
      <c r="T55" s="19"/>
      <c r="U55" s="19"/>
      <c r="V55" s="19"/>
      <c r="W55" s="17"/>
      <c r="X55" s="17"/>
      <c r="Y55" s="17"/>
      <c r="Z55" s="17"/>
      <c r="AA55" s="17"/>
      <c r="AB55" s="17"/>
      <c r="AC55" s="17"/>
      <c r="AD55" s="17"/>
      <c r="AE55" s="17"/>
      <c r="AF55" s="17"/>
      <c r="AG55" s="17"/>
      <c r="AH55" s="17"/>
      <c r="AI55" s="17"/>
      <c r="AJ55" s="17"/>
      <c r="AK55" s="17"/>
    </row>
    <row r="56" spans="1:37" s="3" customFormat="1" ht="12" x14ac:dyDescent="0.3">
      <c r="A56" s="17"/>
      <c r="C56" s="3" t="s">
        <v>29</v>
      </c>
      <c r="D56" s="37">
        <v>250</v>
      </c>
      <c r="E56" s="17"/>
      <c r="F56" s="19"/>
      <c r="G56" s="19"/>
      <c r="H56" s="19"/>
      <c r="I56" s="19"/>
      <c r="J56" s="19"/>
      <c r="K56" s="19"/>
      <c r="L56" s="19"/>
      <c r="M56" s="19"/>
      <c r="N56" s="19"/>
      <c r="O56" s="19"/>
      <c r="P56" s="19"/>
      <c r="Q56" s="19"/>
      <c r="R56" s="19"/>
      <c r="S56" s="19"/>
      <c r="T56" s="19"/>
      <c r="U56" s="19"/>
      <c r="V56" s="19"/>
      <c r="W56" s="17"/>
      <c r="X56" s="39"/>
      <c r="Y56" s="39"/>
      <c r="Z56" s="39"/>
      <c r="AA56" s="39"/>
      <c r="AB56" s="39"/>
      <c r="AC56" s="39"/>
      <c r="AD56" s="39"/>
      <c r="AE56" s="39"/>
      <c r="AF56" s="39"/>
      <c r="AG56" s="17"/>
      <c r="AH56" s="17"/>
      <c r="AI56" s="17"/>
      <c r="AJ56" s="17"/>
      <c r="AK56" s="17"/>
    </row>
    <row r="57" spans="1:37" s="3" customFormat="1" ht="12" x14ac:dyDescent="0.3">
      <c r="A57" s="17"/>
      <c r="C57" s="3" t="s">
        <v>115</v>
      </c>
      <c r="D57" s="37">
        <v>2.5</v>
      </c>
      <c r="E57" s="17"/>
      <c r="F57" s="19"/>
      <c r="G57" s="19"/>
      <c r="H57" s="19"/>
      <c r="I57" s="19"/>
      <c r="J57" s="19"/>
      <c r="K57" s="19"/>
      <c r="L57" s="19"/>
      <c r="M57" s="19"/>
      <c r="N57" s="19"/>
      <c r="O57" s="19"/>
      <c r="P57" s="19"/>
      <c r="Q57" s="19"/>
      <c r="R57" s="19"/>
      <c r="S57" s="19"/>
      <c r="T57" s="19"/>
      <c r="U57" s="19"/>
      <c r="V57" s="19"/>
      <c r="W57" s="17"/>
      <c r="X57" s="39"/>
      <c r="Y57" s="39"/>
      <c r="Z57" s="39"/>
      <c r="AA57" s="39"/>
      <c r="AB57" s="39"/>
      <c r="AC57" s="39"/>
      <c r="AD57" s="39"/>
      <c r="AE57" s="39"/>
      <c r="AF57" s="39"/>
      <c r="AG57" s="17"/>
      <c r="AH57" s="17"/>
      <c r="AI57" s="17"/>
      <c r="AJ57" s="17"/>
      <c r="AK57" s="17"/>
    </row>
    <row r="58" spans="1:37" s="3" customFormat="1" ht="12" x14ac:dyDescent="0.3">
      <c r="A58" s="17"/>
      <c r="C58" s="9" t="s">
        <v>144</v>
      </c>
      <c r="D58" s="10" t="s">
        <v>20</v>
      </c>
      <c r="E58" s="17"/>
      <c r="F58" s="22">
        <f t="shared" ref="F58:V58" si="19">IFERROR(($D$55)*F25/$D$57*(F19/F18)+($D$56)*F25/$D$57*(F20/F18)+F31*$D$52,0)</f>
        <v>0</v>
      </c>
      <c r="G58" s="22">
        <f t="shared" si="19"/>
        <v>0</v>
      </c>
      <c r="H58" s="22">
        <f t="shared" si="19"/>
        <v>1565.897643732188</v>
      </c>
      <c r="I58" s="22">
        <f t="shared" si="19"/>
        <v>1466.616422267432</v>
      </c>
      <c r="J58" s="22">
        <f t="shared" si="19"/>
        <v>1348.0195364725755</v>
      </c>
      <c r="K58" s="22">
        <f t="shared" si="19"/>
        <v>1221.0001439628224</v>
      </c>
      <c r="L58" s="22">
        <f t="shared" si="19"/>
        <v>1093.7627535271688</v>
      </c>
      <c r="M58" s="22">
        <f t="shared" si="19"/>
        <v>1006.6588177802564</v>
      </c>
      <c r="N58" s="22">
        <f t="shared" si="19"/>
        <v>924.10201891662757</v>
      </c>
      <c r="O58" s="22">
        <f t="shared" si="19"/>
        <v>844.76073129795464</v>
      </c>
      <c r="P58" s="22">
        <f t="shared" si="19"/>
        <v>766.09244134245387</v>
      </c>
      <c r="Q58" s="22">
        <f t="shared" si="19"/>
        <v>687.02633934033065</v>
      </c>
      <c r="R58" s="22">
        <f t="shared" si="19"/>
        <v>8.1923027029594948</v>
      </c>
      <c r="S58" s="22">
        <f t="shared" si="19"/>
        <v>11.363330306027828</v>
      </c>
      <c r="T58" s="22">
        <f t="shared" si="19"/>
        <v>14.700017462149447</v>
      </c>
      <c r="U58" s="22">
        <f t="shared" si="19"/>
        <v>17.457348012764484</v>
      </c>
      <c r="V58" s="22">
        <f t="shared" si="19"/>
        <v>20.170575062428259</v>
      </c>
      <c r="W58" s="17"/>
      <c r="X58" s="22"/>
      <c r="Y58" s="22"/>
      <c r="Z58" s="22"/>
      <c r="AA58" s="22"/>
      <c r="AB58" s="22"/>
      <c r="AC58" s="22"/>
      <c r="AD58" s="22"/>
      <c r="AE58" s="17"/>
      <c r="AF58" s="17"/>
      <c r="AG58" s="17"/>
      <c r="AH58" s="17"/>
      <c r="AI58" s="17"/>
      <c r="AJ58" s="17"/>
      <c r="AK58" s="17"/>
    </row>
    <row r="59" spans="1:37" s="3" customFormat="1" ht="12" x14ac:dyDescent="0.3">
      <c r="A59" s="17"/>
      <c r="E59" s="17"/>
      <c r="F59" s="19"/>
      <c r="G59" s="19"/>
      <c r="H59" s="19"/>
      <c r="I59" s="19"/>
      <c r="J59" s="19"/>
      <c r="K59" s="19"/>
      <c r="L59" s="19"/>
      <c r="M59" s="19"/>
      <c r="N59" s="19"/>
      <c r="O59" s="19"/>
      <c r="P59" s="19"/>
      <c r="Q59" s="19"/>
      <c r="R59" s="19"/>
      <c r="S59" s="19"/>
      <c r="T59" s="19"/>
      <c r="U59" s="19"/>
      <c r="V59" s="19"/>
      <c r="W59" s="17"/>
      <c r="X59" s="17"/>
      <c r="Y59" s="17"/>
      <c r="Z59" s="17"/>
      <c r="AA59" s="17"/>
      <c r="AB59" s="17"/>
      <c r="AC59" s="17"/>
      <c r="AD59" s="17"/>
      <c r="AE59" s="17"/>
      <c r="AF59" s="17"/>
      <c r="AG59" s="17"/>
      <c r="AH59" s="17"/>
      <c r="AI59" s="17"/>
      <c r="AJ59" s="17"/>
      <c r="AK59" s="17"/>
    </row>
    <row r="60" spans="1:37" s="3" customFormat="1" ht="12" x14ac:dyDescent="0.3">
      <c r="A60" s="17"/>
      <c r="C60" s="9" t="s">
        <v>293</v>
      </c>
      <c r="D60" s="10" t="s">
        <v>20</v>
      </c>
      <c r="E60" s="17"/>
      <c r="F60" s="22">
        <f t="shared" ref="F60:V60" si="20">F58+F53+F48-F42</f>
        <v>0</v>
      </c>
      <c r="G60" s="22">
        <f t="shared" si="20"/>
        <v>0</v>
      </c>
      <c r="H60" s="22">
        <f t="shared" si="20"/>
        <v>2533.3253955268351</v>
      </c>
      <c r="I60" s="22">
        <f t="shared" si="20"/>
        <v>2250.0717650542456</v>
      </c>
      <c r="J60" s="22">
        <f t="shared" si="20"/>
        <v>2004.011320161705</v>
      </c>
      <c r="K60" s="22">
        <f t="shared" si="20"/>
        <v>1766.7636517933129</v>
      </c>
      <c r="L60" s="22">
        <f t="shared" si="20"/>
        <v>1535.5984810629807</v>
      </c>
      <c r="M60" s="22">
        <f t="shared" si="20"/>
        <v>1408.4304544282445</v>
      </c>
      <c r="N60" s="22">
        <f t="shared" si="20"/>
        <v>1265.0946614196689</v>
      </c>
      <c r="O60" s="22">
        <f t="shared" si="20"/>
        <v>1133.901499509084</v>
      </c>
      <c r="P60" s="22">
        <f t="shared" si="20"/>
        <v>1019.3172777372506</v>
      </c>
      <c r="Q60" s="22">
        <f t="shared" si="20"/>
        <v>905.67890538787003</v>
      </c>
      <c r="R60" s="22">
        <f t="shared" si="20"/>
        <v>-186.33411336785176</v>
      </c>
      <c r="S60" s="22">
        <f t="shared" si="20"/>
        <v>-166.5194666273631</v>
      </c>
      <c r="T60" s="22">
        <f t="shared" si="20"/>
        <v>-145.63283821542711</v>
      </c>
      <c r="U60" s="22">
        <f t="shared" si="20"/>
        <v>-124.98520715121303</v>
      </c>
      <c r="V60" s="22">
        <f t="shared" si="20"/>
        <v>-104.50498618358635</v>
      </c>
      <c r="W60" s="17"/>
      <c r="X60" s="22"/>
      <c r="Y60" s="22"/>
      <c r="Z60" s="22"/>
      <c r="AA60" s="22"/>
      <c r="AB60" s="22"/>
      <c r="AC60" s="22"/>
      <c r="AD60" s="22"/>
      <c r="AE60" s="17"/>
      <c r="AF60" s="17"/>
      <c r="AG60" s="17"/>
      <c r="AH60" s="17"/>
      <c r="AI60" s="17"/>
      <c r="AJ60" s="17"/>
      <c r="AK60" s="17"/>
    </row>
    <row r="61" spans="1:37" s="3" customFormat="1" ht="12" x14ac:dyDescent="0.3">
      <c r="A61" s="17"/>
      <c r="E61" s="17"/>
      <c r="F61" s="19"/>
      <c r="G61" s="19"/>
      <c r="H61" s="19"/>
      <c r="I61" s="19"/>
      <c r="J61" s="19"/>
      <c r="K61" s="19"/>
      <c r="L61" s="19"/>
      <c r="M61" s="19"/>
      <c r="N61" s="19"/>
      <c r="O61" s="19"/>
      <c r="P61" s="19"/>
      <c r="Q61" s="19"/>
      <c r="R61" s="19"/>
      <c r="S61" s="19"/>
      <c r="T61" s="19"/>
      <c r="U61" s="19"/>
      <c r="V61" s="19"/>
      <c r="W61" s="17"/>
      <c r="X61" s="17"/>
      <c r="Y61" s="17"/>
      <c r="Z61" s="17"/>
      <c r="AA61" s="17"/>
      <c r="AB61" s="17"/>
      <c r="AC61" s="17"/>
      <c r="AD61" s="17"/>
      <c r="AE61" s="17"/>
      <c r="AF61" s="17"/>
      <c r="AG61" s="17"/>
      <c r="AH61" s="17"/>
      <c r="AI61" s="17"/>
      <c r="AJ61" s="17"/>
      <c r="AK61" s="17"/>
    </row>
    <row r="62" spans="1:37" s="3" customFormat="1" ht="12" x14ac:dyDescent="0.3">
      <c r="A62" s="17"/>
      <c r="C62" s="11" t="s">
        <v>116</v>
      </c>
      <c r="D62" s="11"/>
      <c r="E62" s="17"/>
      <c r="F62" s="19"/>
      <c r="G62" s="19"/>
      <c r="H62" s="19"/>
      <c r="I62" s="19"/>
      <c r="J62" s="19"/>
      <c r="K62" s="19"/>
      <c r="L62" s="19"/>
      <c r="M62" s="19"/>
      <c r="N62" s="19"/>
      <c r="O62" s="19"/>
      <c r="P62" s="19"/>
      <c r="Q62" s="19"/>
      <c r="R62" s="19"/>
      <c r="S62" s="19"/>
      <c r="T62" s="19"/>
      <c r="U62" s="19"/>
      <c r="V62" s="19"/>
      <c r="W62" s="17"/>
      <c r="X62" s="17"/>
      <c r="Y62" s="17"/>
      <c r="Z62" s="17"/>
      <c r="AA62" s="17"/>
      <c r="AB62" s="17"/>
      <c r="AC62" s="17"/>
      <c r="AD62" s="17"/>
      <c r="AE62" s="17"/>
      <c r="AF62" s="17"/>
      <c r="AG62" s="17"/>
      <c r="AH62" s="17"/>
      <c r="AI62" s="17"/>
      <c r="AJ62" s="17"/>
      <c r="AK62" s="17"/>
    </row>
    <row r="63" spans="1:37" s="17" customFormat="1" ht="12" x14ac:dyDescent="0.3">
      <c r="C63" s="23" t="s">
        <v>294</v>
      </c>
      <c r="D63" s="23"/>
      <c r="F63" s="19"/>
      <c r="G63" s="19"/>
      <c r="H63" s="19"/>
      <c r="I63" s="19"/>
      <c r="J63" s="19"/>
      <c r="K63" s="19"/>
      <c r="L63" s="19"/>
      <c r="M63" s="19"/>
      <c r="N63" s="19"/>
      <c r="O63" s="19"/>
      <c r="P63" s="19"/>
      <c r="Q63" s="19"/>
      <c r="R63" s="19"/>
      <c r="S63" s="19"/>
      <c r="T63" s="19"/>
      <c r="U63" s="19"/>
      <c r="V63" s="19"/>
    </row>
    <row r="64" spans="1:37" s="3" customFormat="1" ht="12" x14ac:dyDescent="0.3">
      <c r="A64" s="17"/>
      <c r="C64" s="3" t="s">
        <v>117</v>
      </c>
      <c r="D64" s="8" t="s">
        <v>34</v>
      </c>
      <c r="E64" s="17"/>
      <c r="F64" s="21">
        <f>$D$46</f>
        <v>2275</v>
      </c>
      <c r="G64" s="21">
        <f t="shared" ref="G64:V64" si="21">$D$46</f>
        <v>2275</v>
      </c>
      <c r="H64" s="21">
        <f t="shared" si="21"/>
        <v>2275</v>
      </c>
      <c r="I64" s="21">
        <f t="shared" si="21"/>
        <v>2275</v>
      </c>
      <c r="J64" s="21">
        <f t="shared" si="21"/>
        <v>2275</v>
      </c>
      <c r="K64" s="21">
        <f t="shared" si="21"/>
        <v>2275</v>
      </c>
      <c r="L64" s="21">
        <f t="shared" si="21"/>
        <v>2275</v>
      </c>
      <c r="M64" s="21">
        <f t="shared" si="21"/>
        <v>2275</v>
      </c>
      <c r="N64" s="21">
        <f t="shared" si="21"/>
        <v>2275</v>
      </c>
      <c r="O64" s="21">
        <f t="shared" si="21"/>
        <v>2275</v>
      </c>
      <c r="P64" s="21">
        <f t="shared" si="21"/>
        <v>2275</v>
      </c>
      <c r="Q64" s="21">
        <f t="shared" si="21"/>
        <v>2275</v>
      </c>
      <c r="R64" s="21">
        <f t="shared" si="21"/>
        <v>2275</v>
      </c>
      <c r="S64" s="21">
        <f t="shared" si="21"/>
        <v>2275</v>
      </c>
      <c r="T64" s="21">
        <f t="shared" si="21"/>
        <v>2275</v>
      </c>
      <c r="U64" s="21">
        <f t="shared" si="21"/>
        <v>2275</v>
      </c>
      <c r="V64" s="21">
        <f t="shared" si="21"/>
        <v>2275</v>
      </c>
      <c r="W64" s="17"/>
      <c r="X64" s="17"/>
      <c r="Y64" s="17"/>
      <c r="Z64" s="17"/>
      <c r="AA64" s="17"/>
      <c r="AB64" s="17"/>
      <c r="AC64" s="17"/>
      <c r="AD64" s="17"/>
      <c r="AE64" s="17"/>
      <c r="AF64" s="17"/>
      <c r="AG64" s="17"/>
      <c r="AH64" s="17"/>
      <c r="AI64" s="17"/>
      <c r="AJ64" s="17"/>
      <c r="AK64" s="17"/>
    </row>
    <row r="65" spans="1:37" s="3" customFormat="1" ht="12" x14ac:dyDescent="0.3">
      <c r="A65" s="17"/>
      <c r="C65" s="3" t="s">
        <v>118</v>
      </c>
      <c r="D65" s="8" t="s">
        <v>34</v>
      </c>
      <c r="E65" s="17"/>
      <c r="F65" s="21">
        <f>$D$47</f>
        <v>2600</v>
      </c>
      <c r="G65" s="21">
        <f t="shared" ref="G65:V65" si="22">$D$47</f>
        <v>2600</v>
      </c>
      <c r="H65" s="21">
        <f t="shared" si="22"/>
        <v>2600</v>
      </c>
      <c r="I65" s="21">
        <f t="shared" si="22"/>
        <v>2600</v>
      </c>
      <c r="J65" s="21">
        <f t="shared" si="22"/>
        <v>2600</v>
      </c>
      <c r="K65" s="21">
        <f t="shared" si="22"/>
        <v>2600</v>
      </c>
      <c r="L65" s="21">
        <f t="shared" si="22"/>
        <v>2600</v>
      </c>
      <c r="M65" s="21">
        <f t="shared" si="22"/>
        <v>2600</v>
      </c>
      <c r="N65" s="21">
        <f t="shared" si="22"/>
        <v>2600</v>
      </c>
      <c r="O65" s="21">
        <f t="shared" si="22"/>
        <v>2600</v>
      </c>
      <c r="P65" s="21">
        <f t="shared" si="22"/>
        <v>2600</v>
      </c>
      <c r="Q65" s="21">
        <f t="shared" si="22"/>
        <v>2600</v>
      </c>
      <c r="R65" s="21">
        <f t="shared" si="22"/>
        <v>2600</v>
      </c>
      <c r="S65" s="21">
        <f t="shared" si="22"/>
        <v>2600</v>
      </c>
      <c r="T65" s="21">
        <f t="shared" si="22"/>
        <v>2600</v>
      </c>
      <c r="U65" s="21">
        <f t="shared" si="22"/>
        <v>2600</v>
      </c>
      <c r="V65" s="21">
        <f t="shared" si="22"/>
        <v>2600</v>
      </c>
      <c r="W65" s="17"/>
      <c r="X65" s="17"/>
      <c r="Y65" s="17"/>
      <c r="Z65" s="17"/>
      <c r="AA65" s="17"/>
      <c r="AB65" s="17"/>
      <c r="AC65" s="17"/>
      <c r="AD65" s="17"/>
      <c r="AE65" s="17"/>
      <c r="AF65" s="17"/>
      <c r="AG65" s="17"/>
      <c r="AH65" s="17"/>
      <c r="AI65" s="17"/>
      <c r="AJ65" s="17"/>
      <c r="AK65" s="17"/>
    </row>
    <row r="66" spans="1:37" s="3" customFormat="1" ht="12" x14ac:dyDescent="0.3">
      <c r="A66" s="17"/>
      <c r="C66" s="3" t="s">
        <v>119</v>
      </c>
      <c r="D66" s="8" t="s">
        <v>35</v>
      </c>
      <c r="E66" s="17"/>
      <c r="F66" s="21">
        <f>91*90%</f>
        <v>81.900000000000006</v>
      </c>
      <c r="G66" s="21">
        <f t="shared" ref="G66:V66" si="23">91*90%</f>
        <v>81.900000000000006</v>
      </c>
      <c r="H66" s="21">
        <f t="shared" si="23"/>
        <v>81.900000000000006</v>
      </c>
      <c r="I66" s="21">
        <f t="shared" si="23"/>
        <v>81.900000000000006</v>
      </c>
      <c r="J66" s="21">
        <f t="shared" si="23"/>
        <v>81.900000000000006</v>
      </c>
      <c r="K66" s="21">
        <f t="shared" si="23"/>
        <v>81.900000000000006</v>
      </c>
      <c r="L66" s="21">
        <f t="shared" si="23"/>
        <v>81.900000000000006</v>
      </c>
      <c r="M66" s="21">
        <f t="shared" si="23"/>
        <v>81.900000000000006</v>
      </c>
      <c r="N66" s="21">
        <f t="shared" si="23"/>
        <v>81.900000000000006</v>
      </c>
      <c r="O66" s="21">
        <f t="shared" si="23"/>
        <v>81.900000000000006</v>
      </c>
      <c r="P66" s="21">
        <f t="shared" si="23"/>
        <v>81.900000000000006</v>
      </c>
      <c r="Q66" s="21">
        <f t="shared" si="23"/>
        <v>81.900000000000006</v>
      </c>
      <c r="R66" s="21">
        <f>91*90%</f>
        <v>81.900000000000006</v>
      </c>
      <c r="S66" s="21">
        <f t="shared" si="23"/>
        <v>81.900000000000006</v>
      </c>
      <c r="T66" s="21">
        <f t="shared" si="23"/>
        <v>81.900000000000006</v>
      </c>
      <c r="U66" s="21">
        <f t="shared" si="23"/>
        <v>81.900000000000006</v>
      </c>
      <c r="V66" s="21">
        <f t="shared" si="23"/>
        <v>81.900000000000006</v>
      </c>
      <c r="W66" s="17"/>
      <c r="X66" s="17"/>
      <c r="Y66" s="17"/>
      <c r="Z66" s="17"/>
      <c r="AA66" s="17"/>
      <c r="AB66" s="17"/>
      <c r="AC66" s="17"/>
      <c r="AD66" s="17"/>
      <c r="AE66" s="17"/>
      <c r="AF66" s="17"/>
      <c r="AG66" s="17"/>
      <c r="AH66" s="17"/>
      <c r="AI66" s="17"/>
      <c r="AJ66" s="17"/>
      <c r="AK66" s="17"/>
    </row>
    <row r="67" spans="1:37" s="3" customFormat="1" ht="12" x14ac:dyDescent="0.3">
      <c r="A67" s="17"/>
      <c r="C67" s="3" t="s">
        <v>120</v>
      </c>
      <c r="D67" s="8" t="s">
        <v>35</v>
      </c>
      <c r="E67" s="17"/>
      <c r="F67" s="21">
        <f>93*91%</f>
        <v>84.63000000000001</v>
      </c>
      <c r="G67" s="21">
        <f t="shared" ref="G67:V67" si="24">93*91%</f>
        <v>84.63000000000001</v>
      </c>
      <c r="H67" s="21">
        <f t="shared" si="24"/>
        <v>84.63000000000001</v>
      </c>
      <c r="I67" s="21">
        <f t="shared" si="24"/>
        <v>84.63000000000001</v>
      </c>
      <c r="J67" s="21">
        <f t="shared" si="24"/>
        <v>84.63000000000001</v>
      </c>
      <c r="K67" s="21">
        <f t="shared" si="24"/>
        <v>84.63000000000001</v>
      </c>
      <c r="L67" s="21">
        <f t="shared" si="24"/>
        <v>84.63000000000001</v>
      </c>
      <c r="M67" s="21">
        <f t="shared" si="24"/>
        <v>84.63000000000001</v>
      </c>
      <c r="N67" s="21">
        <f t="shared" si="24"/>
        <v>84.63000000000001</v>
      </c>
      <c r="O67" s="21">
        <f t="shared" si="24"/>
        <v>84.63000000000001</v>
      </c>
      <c r="P67" s="21">
        <f t="shared" si="24"/>
        <v>84.63000000000001</v>
      </c>
      <c r="Q67" s="21">
        <f t="shared" si="24"/>
        <v>84.63000000000001</v>
      </c>
      <c r="R67" s="21">
        <f>93*91%</f>
        <v>84.63000000000001</v>
      </c>
      <c r="S67" s="21">
        <f t="shared" si="24"/>
        <v>84.63000000000001</v>
      </c>
      <c r="T67" s="21">
        <f t="shared" si="24"/>
        <v>84.63000000000001</v>
      </c>
      <c r="U67" s="21">
        <f t="shared" si="24"/>
        <v>84.63000000000001</v>
      </c>
      <c r="V67" s="21">
        <f t="shared" si="24"/>
        <v>84.63000000000001</v>
      </c>
      <c r="W67" s="17"/>
      <c r="X67" s="17"/>
      <c r="Y67" s="17"/>
      <c r="Z67" s="17"/>
      <c r="AA67" s="17"/>
      <c r="AB67" s="17"/>
      <c r="AC67" s="17"/>
      <c r="AD67" s="17"/>
      <c r="AE67" s="17"/>
      <c r="AF67" s="17"/>
      <c r="AG67" s="17"/>
      <c r="AH67" s="17"/>
      <c r="AI67" s="17"/>
      <c r="AJ67" s="17"/>
      <c r="AK67" s="17"/>
    </row>
    <row r="68" spans="1:37" s="3" customFormat="1" ht="12" x14ac:dyDescent="0.3">
      <c r="A68" s="17"/>
      <c r="C68" s="3" t="s">
        <v>121</v>
      </c>
      <c r="D68" s="8" t="s">
        <v>30</v>
      </c>
      <c r="E68" s="17"/>
      <c r="F68" s="21">
        <f>F64/F66</f>
        <v>27.777777777777775</v>
      </c>
      <c r="G68" s="21">
        <f>G64/G66</f>
        <v>27.777777777777775</v>
      </c>
      <c r="H68" s="21">
        <f t="shared" ref="H68:V69" si="25">H64/H66</f>
        <v>27.777777777777775</v>
      </c>
      <c r="I68" s="21">
        <f t="shared" si="25"/>
        <v>27.777777777777775</v>
      </c>
      <c r="J68" s="21">
        <f t="shared" si="25"/>
        <v>27.777777777777775</v>
      </c>
      <c r="K68" s="21">
        <f t="shared" si="25"/>
        <v>27.777777777777775</v>
      </c>
      <c r="L68" s="21">
        <f t="shared" si="25"/>
        <v>27.777777777777775</v>
      </c>
      <c r="M68" s="21">
        <f t="shared" si="25"/>
        <v>27.777777777777775</v>
      </c>
      <c r="N68" s="21">
        <f t="shared" si="25"/>
        <v>27.777777777777775</v>
      </c>
      <c r="O68" s="21">
        <f t="shared" si="25"/>
        <v>27.777777777777775</v>
      </c>
      <c r="P68" s="21">
        <f t="shared" si="25"/>
        <v>27.777777777777775</v>
      </c>
      <c r="Q68" s="21">
        <f t="shared" si="25"/>
        <v>27.777777777777775</v>
      </c>
      <c r="R68" s="21">
        <f t="shared" si="25"/>
        <v>27.777777777777775</v>
      </c>
      <c r="S68" s="21">
        <f t="shared" si="25"/>
        <v>27.777777777777775</v>
      </c>
      <c r="T68" s="21">
        <f t="shared" si="25"/>
        <v>27.777777777777775</v>
      </c>
      <c r="U68" s="21">
        <f t="shared" si="25"/>
        <v>27.777777777777775</v>
      </c>
      <c r="V68" s="21">
        <f t="shared" si="25"/>
        <v>27.777777777777775</v>
      </c>
      <c r="W68" s="17"/>
      <c r="X68" s="17"/>
      <c r="Y68" s="17"/>
      <c r="Z68" s="17"/>
      <c r="AA68" s="17"/>
      <c r="AB68" s="17"/>
      <c r="AC68" s="17"/>
      <c r="AD68" s="17"/>
      <c r="AE68" s="17"/>
      <c r="AF68" s="17"/>
      <c r="AG68" s="17"/>
      <c r="AH68" s="17"/>
      <c r="AI68" s="17"/>
      <c r="AJ68" s="17"/>
      <c r="AK68" s="17"/>
    </row>
    <row r="69" spans="1:37" s="3" customFormat="1" ht="12" x14ac:dyDescent="0.3">
      <c r="A69" s="17"/>
      <c r="C69" s="3" t="s">
        <v>122</v>
      </c>
      <c r="D69" s="8" t="s">
        <v>30</v>
      </c>
      <c r="E69" s="17"/>
      <c r="F69" s="21">
        <f>F65/F67</f>
        <v>30.72196620583717</v>
      </c>
      <c r="G69" s="21">
        <f t="shared" ref="G69" si="26">G65/G67</f>
        <v>30.72196620583717</v>
      </c>
      <c r="H69" s="21">
        <f t="shared" si="25"/>
        <v>30.72196620583717</v>
      </c>
      <c r="I69" s="21">
        <f t="shared" si="25"/>
        <v>30.72196620583717</v>
      </c>
      <c r="J69" s="21">
        <f t="shared" si="25"/>
        <v>30.72196620583717</v>
      </c>
      <c r="K69" s="21">
        <f>K65/K67</f>
        <v>30.72196620583717</v>
      </c>
      <c r="L69" s="21">
        <f t="shared" si="25"/>
        <v>30.72196620583717</v>
      </c>
      <c r="M69" s="21">
        <f t="shared" si="25"/>
        <v>30.72196620583717</v>
      </c>
      <c r="N69" s="21">
        <f t="shared" si="25"/>
        <v>30.72196620583717</v>
      </c>
      <c r="O69" s="21">
        <f t="shared" si="25"/>
        <v>30.72196620583717</v>
      </c>
      <c r="P69" s="21">
        <f t="shared" si="25"/>
        <v>30.72196620583717</v>
      </c>
      <c r="Q69" s="21">
        <f t="shared" si="25"/>
        <v>30.72196620583717</v>
      </c>
      <c r="R69" s="21">
        <f t="shared" si="25"/>
        <v>30.72196620583717</v>
      </c>
      <c r="S69" s="21">
        <f t="shared" si="25"/>
        <v>30.72196620583717</v>
      </c>
      <c r="T69" s="21">
        <f t="shared" si="25"/>
        <v>30.72196620583717</v>
      </c>
      <c r="U69" s="21">
        <f t="shared" si="25"/>
        <v>30.72196620583717</v>
      </c>
      <c r="V69" s="21">
        <f t="shared" si="25"/>
        <v>30.72196620583717</v>
      </c>
      <c r="W69" s="17"/>
      <c r="X69" s="17"/>
      <c r="Y69" s="17"/>
      <c r="Z69" s="17"/>
      <c r="AA69" s="17"/>
      <c r="AB69" s="17"/>
      <c r="AC69" s="17"/>
      <c r="AD69" s="17"/>
      <c r="AE69" s="17"/>
      <c r="AF69" s="17"/>
      <c r="AG69" s="17"/>
      <c r="AH69" s="17"/>
      <c r="AI69" s="17"/>
      <c r="AJ69" s="17"/>
      <c r="AK69" s="17"/>
    </row>
    <row r="70" spans="1:37" s="3" customFormat="1" ht="12" x14ac:dyDescent="0.3">
      <c r="A70" s="17"/>
      <c r="C70" s="3" t="s">
        <v>123</v>
      </c>
      <c r="D70" s="8" t="s">
        <v>31</v>
      </c>
      <c r="E70" s="17"/>
      <c r="F70" s="21">
        <v>700</v>
      </c>
      <c r="G70" s="21">
        <v>700</v>
      </c>
      <c r="H70" s="21">
        <v>700</v>
      </c>
      <c r="I70" s="21">
        <v>700</v>
      </c>
      <c r="J70" s="21">
        <v>700</v>
      </c>
      <c r="K70" s="21">
        <v>700</v>
      </c>
      <c r="L70" s="21">
        <v>700</v>
      </c>
      <c r="M70" s="21">
        <v>700</v>
      </c>
      <c r="N70" s="21">
        <v>700</v>
      </c>
      <c r="O70" s="21">
        <v>700</v>
      </c>
      <c r="P70" s="21">
        <v>700</v>
      </c>
      <c r="Q70" s="21">
        <v>700</v>
      </c>
      <c r="R70" s="21">
        <v>700</v>
      </c>
      <c r="S70" s="21">
        <v>700</v>
      </c>
      <c r="T70" s="21">
        <v>700</v>
      </c>
      <c r="U70" s="21">
        <v>700</v>
      </c>
      <c r="V70" s="21">
        <v>700</v>
      </c>
      <c r="W70" s="17"/>
      <c r="X70" s="17"/>
      <c r="Y70" s="17"/>
      <c r="Z70" s="17"/>
      <c r="AA70" s="17"/>
      <c r="AB70" s="17"/>
      <c r="AC70" s="17"/>
      <c r="AD70" s="17"/>
      <c r="AE70" s="17"/>
      <c r="AF70" s="17"/>
      <c r="AG70" s="17"/>
      <c r="AH70" s="17"/>
      <c r="AI70" s="17"/>
      <c r="AJ70" s="17"/>
      <c r="AK70" s="17"/>
    </row>
    <row r="71" spans="1:37" s="3" customFormat="1" ht="12" x14ac:dyDescent="0.3">
      <c r="A71" s="17"/>
      <c r="C71" s="3" t="s">
        <v>124</v>
      </c>
      <c r="D71" s="8" t="s">
        <v>31</v>
      </c>
      <c r="E71" s="17"/>
      <c r="F71" s="21">
        <v>2200</v>
      </c>
      <c r="G71" s="21">
        <v>2200</v>
      </c>
      <c r="H71" s="21">
        <v>2200</v>
      </c>
      <c r="I71" s="21">
        <v>2200</v>
      </c>
      <c r="J71" s="21">
        <v>2200</v>
      </c>
      <c r="K71" s="21">
        <v>2200</v>
      </c>
      <c r="L71" s="21">
        <v>2200</v>
      </c>
      <c r="M71" s="21">
        <v>2200</v>
      </c>
      <c r="N71" s="21">
        <v>2200</v>
      </c>
      <c r="O71" s="21">
        <v>2200</v>
      </c>
      <c r="P71" s="21">
        <v>2200</v>
      </c>
      <c r="Q71" s="21">
        <v>2200</v>
      </c>
      <c r="R71" s="21">
        <v>2200</v>
      </c>
      <c r="S71" s="21">
        <v>2200</v>
      </c>
      <c r="T71" s="21">
        <v>2200</v>
      </c>
      <c r="U71" s="21">
        <v>2200</v>
      </c>
      <c r="V71" s="21">
        <v>2200</v>
      </c>
      <c r="W71" s="17"/>
      <c r="X71" s="17"/>
      <c r="Y71" s="17"/>
      <c r="Z71" s="17"/>
      <c r="AA71" s="17"/>
      <c r="AB71" s="17"/>
      <c r="AC71" s="17"/>
      <c r="AD71" s="17"/>
      <c r="AE71" s="17"/>
      <c r="AF71" s="17"/>
      <c r="AG71" s="17"/>
      <c r="AH71" s="17"/>
      <c r="AI71" s="17"/>
      <c r="AJ71" s="17"/>
      <c r="AK71" s="17"/>
    </row>
    <row r="72" spans="1:37" s="3" customFormat="1" ht="12" x14ac:dyDescent="0.3">
      <c r="A72" s="17"/>
      <c r="C72" s="3" t="s">
        <v>39</v>
      </c>
      <c r="D72" s="8" t="s">
        <v>36</v>
      </c>
      <c r="E72" s="17"/>
      <c r="F72" s="20">
        <f>F68*F70/1000</f>
        <v>19.444444444444443</v>
      </c>
      <c r="G72" s="20">
        <f t="shared" ref="G72:V73" si="27">G68*G70/1000</f>
        <v>19.444444444444443</v>
      </c>
      <c r="H72" s="20">
        <f>H68*H70/1000</f>
        <v>19.444444444444443</v>
      </c>
      <c r="I72" s="20">
        <f t="shared" si="27"/>
        <v>19.444444444444443</v>
      </c>
      <c r="J72" s="20">
        <f t="shared" si="27"/>
        <v>19.444444444444443</v>
      </c>
      <c r="K72" s="20">
        <f t="shared" si="27"/>
        <v>19.444444444444443</v>
      </c>
      <c r="L72" s="20">
        <f t="shared" si="27"/>
        <v>19.444444444444443</v>
      </c>
      <c r="M72" s="20">
        <f t="shared" si="27"/>
        <v>19.444444444444443</v>
      </c>
      <c r="N72" s="20">
        <f t="shared" si="27"/>
        <v>19.444444444444443</v>
      </c>
      <c r="O72" s="20">
        <f t="shared" si="27"/>
        <v>19.444444444444443</v>
      </c>
      <c r="P72" s="20">
        <f t="shared" si="27"/>
        <v>19.444444444444443</v>
      </c>
      <c r="Q72" s="20">
        <f t="shared" si="27"/>
        <v>19.444444444444443</v>
      </c>
      <c r="R72" s="20">
        <f t="shared" si="27"/>
        <v>19.444444444444443</v>
      </c>
      <c r="S72" s="20">
        <f t="shared" si="27"/>
        <v>19.444444444444443</v>
      </c>
      <c r="T72" s="20">
        <f t="shared" si="27"/>
        <v>19.444444444444443</v>
      </c>
      <c r="U72" s="20">
        <f t="shared" si="27"/>
        <v>19.444444444444443</v>
      </c>
      <c r="V72" s="20">
        <f t="shared" si="27"/>
        <v>19.444444444444443</v>
      </c>
      <c r="W72" s="17"/>
      <c r="X72" s="17"/>
      <c r="Y72" s="17"/>
      <c r="Z72" s="17"/>
      <c r="AA72" s="17"/>
      <c r="AB72" s="17"/>
      <c r="AC72" s="17"/>
      <c r="AD72" s="17"/>
      <c r="AE72" s="17"/>
      <c r="AF72" s="17"/>
      <c r="AG72" s="17"/>
      <c r="AH72" s="17"/>
      <c r="AI72" s="17"/>
      <c r="AJ72" s="17"/>
      <c r="AK72" s="17"/>
    </row>
    <row r="73" spans="1:37" s="3" customFormat="1" ht="12" x14ac:dyDescent="0.3">
      <c r="A73" s="17"/>
      <c r="C73" s="3" t="s">
        <v>40</v>
      </c>
      <c r="D73" s="8" t="s">
        <v>36</v>
      </c>
      <c r="E73" s="17"/>
      <c r="F73" s="20">
        <f>F69*F71/1000</f>
        <v>67.588325652841775</v>
      </c>
      <c r="G73" s="20">
        <f t="shared" si="27"/>
        <v>67.588325652841775</v>
      </c>
      <c r="H73" s="20">
        <f t="shared" si="27"/>
        <v>67.588325652841775</v>
      </c>
      <c r="I73" s="20">
        <f t="shared" si="27"/>
        <v>67.588325652841775</v>
      </c>
      <c r="J73" s="20">
        <f t="shared" si="27"/>
        <v>67.588325652841775</v>
      </c>
      <c r="K73" s="20">
        <f t="shared" si="27"/>
        <v>67.588325652841775</v>
      </c>
      <c r="L73" s="20">
        <f>L69*L71/1000</f>
        <v>67.588325652841775</v>
      </c>
      <c r="M73" s="20">
        <f t="shared" si="27"/>
        <v>67.588325652841775</v>
      </c>
      <c r="N73" s="20">
        <f t="shared" si="27"/>
        <v>67.588325652841775</v>
      </c>
      <c r="O73" s="20">
        <f t="shared" si="27"/>
        <v>67.588325652841775</v>
      </c>
      <c r="P73" s="20">
        <f t="shared" si="27"/>
        <v>67.588325652841775</v>
      </c>
      <c r="Q73" s="20">
        <f t="shared" si="27"/>
        <v>67.588325652841775</v>
      </c>
      <c r="R73" s="20">
        <f t="shared" si="27"/>
        <v>67.588325652841775</v>
      </c>
      <c r="S73" s="20">
        <f t="shared" si="27"/>
        <v>67.588325652841775</v>
      </c>
      <c r="T73" s="20">
        <f t="shared" si="27"/>
        <v>67.588325652841775</v>
      </c>
      <c r="U73" s="20">
        <f t="shared" si="27"/>
        <v>67.588325652841775</v>
      </c>
      <c r="V73" s="20">
        <f t="shared" si="27"/>
        <v>67.588325652841775</v>
      </c>
      <c r="W73" s="17"/>
      <c r="X73" s="17"/>
      <c r="Y73" s="17"/>
      <c r="Z73" s="17"/>
      <c r="AA73" s="17"/>
      <c r="AB73" s="17"/>
      <c r="AC73" s="17"/>
      <c r="AD73" s="17"/>
      <c r="AE73" s="17"/>
      <c r="AF73" s="17"/>
      <c r="AG73" s="17"/>
      <c r="AH73" s="17"/>
      <c r="AI73" s="17"/>
      <c r="AJ73" s="17"/>
      <c r="AK73" s="17"/>
    </row>
    <row r="74" spans="1:37" s="3" customFormat="1" ht="12" x14ac:dyDescent="0.3">
      <c r="A74" s="17"/>
      <c r="D74" s="8"/>
      <c r="E74" s="17"/>
      <c r="F74" s="20"/>
      <c r="G74" s="20"/>
      <c r="H74" s="20"/>
      <c r="I74" s="20"/>
      <c r="J74" s="20"/>
      <c r="K74" s="20"/>
      <c r="L74" s="20"/>
      <c r="M74" s="20"/>
      <c r="N74" s="20"/>
      <c r="O74" s="20"/>
      <c r="P74" s="20"/>
      <c r="Q74" s="20"/>
      <c r="R74" s="20"/>
      <c r="S74" s="20"/>
      <c r="T74" s="20"/>
      <c r="U74" s="20"/>
      <c r="V74" s="20"/>
      <c r="W74" s="17"/>
      <c r="X74" s="17"/>
      <c r="Y74" s="17"/>
      <c r="Z74" s="17"/>
      <c r="AA74" s="17"/>
      <c r="AB74" s="17"/>
      <c r="AC74" s="17"/>
      <c r="AD74" s="17"/>
      <c r="AE74" s="17"/>
      <c r="AF74" s="17"/>
      <c r="AG74" s="17"/>
      <c r="AH74" s="17"/>
      <c r="AI74" s="17"/>
      <c r="AJ74" s="17"/>
      <c r="AK74" s="17"/>
    </row>
    <row r="75" spans="1:37" s="3" customFormat="1" ht="12" x14ac:dyDescent="0.3">
      <c r="A75" s="17"/>
      <c r="C75" s="9" t="s">
        <v>289</v>
      </c>
      <c r="D75" s="8"/>
      <c r="E75" s="17"/>
      <c r="F75" s="20"/>
      <c r="G75" s="20"/>
      <c r="H75" s="20"/>
      <c r="I75" s="20"/>
      <c r="J75" s="20"/>
      <c r="K75" s="20"/>
      <c r="L75" s="20"/>
      <c r="M75" s="20"/>
      <c r="N75" s="20"/>
      <c r="O75" s="20"/>
      <c r="P75" s="20"/>
      <c r="Q75" s="20"/>
      <c r="R75" s="20"/>
      <c r="S75" s="20"/>
      <c r="T75" s="20"/>
      <c r="U75" s="20"/>
      <c r="V75" s="20"/>
      <c r="W75" s="17"/>
      <c r="X75" s="17"/>
      <c r="Y75" s="17"/>
      <c r="Z75" s="17"/>
      <c r="AA75" s="17"/>
      <c r="AB75" s="17"/>
      <c r="AC75" s="17"/>
      <c r="AD75" s="17"/>
      <c r="AE75" s="17"/>
      <c r="AF75" s="17"/>
      <c r="AG75" s="17"/>
      <c r="AH75" s="17"/>
      <c r="AI75" s="17"/>
      <c r="AJ75" s="17"/>
      <c r="AK75" s="17"/>
    </row>
    <row r="76" spans="1:37" s="3" customFormat="1" ht="12" x14ac:dyDescent="0.3">
      <c r="A76" s="17"/>
      <c r="C76" s="3" t="s">
        <v>323</v>
      </c>
      <c r="D76" s="53" t="s">
        <v>290</v>
      </c>
      <c r="E76" s="17"/>
      <c r="F76" s="20"/>
      <c r="G76" s="54" t="s">
        <v>226</v>
      </c>
      <c r="H76" s="20"/>
      <c r="I76" s="20"/>
      <c r="J76" s="20"/>
      <c r="K76" s="20"/>
      <c r="L76" s="20"/>
      <c r="M76" s="20"/>
      <c r="N76" s="20"/>
      <c r="O76" s="20"/>
      <c r="P76" s="20"/>
      <c r="Q76" s="20"/>
      <c r="R76" s="20"/>
      <c r="S76" s="20"/>
      <c r="T76" s="20"/>
      <c r="U76" s="20"/>
      <c r="V76" s="20"/>
      <c r="W76" s="17"/>
      <c r="X76" s="17"/>
      <c r="Y76" s="17"/>
      <c r="Z76" s="17"/>
      <c r="AA76" s="17"/>
      <c r="AB76" s="17"/>
      <c r="AC76" s="17"/>
      <c r="AD76" s="17"/>
      <c r="AE76" s="17"/>
      <c r="AF76" s="17"/>
      <c r="AG76" s="17"/>
      <c r="AH76" s="17"/>
      <c r="AI76" s="17"/>
      <c r="AJ76" s="17"/>
      <c r="AK76" s="17"/>
    </row>
    <row r="77" spans="1:37" s="3" customFormat="1" ht="12" x14ac:dyDescent="0.3">
      <c r="A77" s="17"/>
      <c r="C77" s="3" t="s">
        <v>125</v>
      </c>
      <c r="D77" s="8" t="s">
        <v>32</v>
      </c>
      <c r="E77" s="17"/>
      <c r="F77" s="21">
        <f>F72*F15</f>
        <v>0</v>
      </c>
      <c r="G77" s="21">
        <f>IF(G$9&gt;$D$6,0,F77)</f>
        <v>0</v>
      </c>
      <c r="H77" s="21">
        <f t="shared" ref="H77:V92" si="28">IF(H$9&gt;$D$6,0,G77)</f>
        <v>0</v>
      </c>
      <c r="I77" s="21">
        <f t="shared" si="28"/>
        <v>0</v>
      </c>
      <c r="J77" s="21">
        <f t="shared" si="28"/>
        <v>0</v>
      </c>
      <c r="K77" s="21">
        <f t="shared" si="28"/>
        <v>0</v>
      </c>
      <c r="L77" s="21">
        <f t="shared" si="28"/>
        <v>0</v>
      </c>
      <c r="M77" s="21">
        <f t="shared" si="28"/>
        <v>0</v>
      </c>
      <c r="N77" s="21">
        <f t="shared" si="28"/>
        <v>0</v>
      </c>
      <c r="O77" s="21">
        <f t="shared" si="28"/>
        <v>0</v>
      </c>
      <c r="P77" s="21">
        <f t="shared" si="28"/>
        <v>0</v>
      </c>
      <c r="Q77" s="21">
        <f t="shared" si="28"/>
        <v>0</v>
      </c>
      <c r="R77" s="21">
        <f t="shared" si="28"/>
        <v>0</v>
      </c>
      <c r="S77" s="21">
        <f t="shared" si="28"/>
        <v>0</v>
      </c>
      <c r="T77" s="21">
        <f t="shared" si="28"/>
        <v>0</v>
      </c>
      <c r="U77" s="21">
        <f t="shared" si="28"/>
        <v>0</v>
      </c>
      <c r="V77" s="21">
        <f t="shared" si="28"/>
        <v>0</v>
      </c>
      <c r="W77" s="17"/>
      <c r="X77" s="17"/>
      <c r="Y77" s="17"/>
      <c r="Z77" s="17"/>
      <c r="AA77" s="17"/>
      <c r="AB77" s="17"/>
      <c r="AC77" s="17"/>
      <c r="AD77" s="17"/>
      <c r="AE77" s="17"/>
      <c r="AF77" s="17"/>
      <c r="AG77" s="17"/>
      <c r="AH77" s="17"/>
      <c r="AI77" s="17"/>
      <c r="AJ77" s="17"/>
      <c r="AK77" s="17"/>
    </row>
    <row r="78" spans="1:37" s="3" customFormat="1" ht="12" x14ac:dyDescent="0.3">
      <c r="A78" s="17"/>
      <c r="C78" s="3" t="s">
        <v>126</v>
      </c>
      <c r="D78" s="8" t="s">
        <v>32</v>
      </c>
      <c r="E78" s="17"/>
      <c r="F78" s="19"/>
      <c r="G78" s="21">
        <f>G72*G15</f>
        <v>0</v>
      </c>
      <c r="H78" s="21">
        <f t="shared" si="28"/>
        <v>0</v>
      </c>
      <c r="I78" s="21">
        <f t="shared" si="28"/>
        <v>0</v>
      </c>
      <c r="J78" s="21">
        <f t="shared" si="28"/>
        <v>0</v>
      </c>
      <c r="K78" s="21">
        <f t="shared" si="28"/>
        <v>0</v>
      </c>
      <c r="L78" s="21">
        <f t="shared" si="28"/>
        <v>0</v>
      </c>
      <c r="M78" s="21">
        <f t="shared" si="28"/>
        <v>0</v>
      </c>
      <c r="N78" s="21">
        <f t="shared" si="28"/>
        <v>0</v>
      </c>
      <c r="O78" s="21">
        <f t="shared" si="28"/>
        <v>0</v>
      </c>
      <c r="P78" s="21">
        <f t="shared" si="28"/>
        <v>0</v>
      </c>
      <c r="Q78" s="21">
        <f t="shared" si="28"/>
        <v>0</v>
      </c>
      <c r="R78" s="21">
        <f t="shared" si="28"/>
        <v>0</v>
      </c>
      <c r="S78" s="21">
        <f t="shared" si="28"/>
        <v>0</v>
      </c>
      <c r="T78" s="21">
        <f t="shared" si="28"/>
        <v>0</v>
      </c>
      <c r="U78" s="21">
        <f t="shared" si="28"/>
        <v>0</v>
      </c>
      <c r="V78" s="21">
        <f t="shared" si="28"/>
        <v>0</v>
      </c>
      <c r="W78" s="17"/>
      <c r="X78" s="17"/>
      <c r="Y78" s="17"/>
      <c r="Z78" s="17"/>
      <c r="AA78" s="17"/>
      <c r="AB78" s="17"/>
      <c r="AC78" s="17"/>
      <c r="AD78" s="17"/>
      <c r="AE78" s="17"/>
      <c r="AF78" s="17"/>
      <c r="AG78" s="17"/>
      <c r="AH78" s="17"/>
      <c r="AI78" s="17"/>
      <c r="AJ78" s="17"/>
      <c r="AK78" s="17"/>
    </row>
    <row r="79" spans="1:37" s="3" customFormat="1" ht="12" x14ac:dyDescent="0.3">
      <c r="A79" s="17"/>
      <c r="C79" s="3" t="s">
        <v>127</v>
      </c>
      <c r="D79" s="8" t="s">
        <v>32</v>
      </c>
      <c r="E79" s="17"/>
      <c r="F79" s="19"/>
      <c r="G79" s="19"/>
      <c r="H79" s="21">
        <f>H72*H15</f>
        <v>7.1735765681000974</v>
      </c>
      <c r="I79" s="21">
        <f t="shared" si="28"/>
        <v>7.1735765681000974</v>
      </c>
      <c r="J79" s="21">
        <f t="shared" si="28"/>
        <v>7.1735765681000974</v>
      </c>
      <c r="K79" s="21">
        <f t="shared" si="28"/>
        <v>7.1735765681000974</v>
      </c>
      <c r="L79" s="21">
        <f t="shared" si="28"/>
        <v>7.1735765681000974</v>
      </c>
      <c r="M79" s="21">
        <f t="shared" si="28"/>
        <v>7.1735765681000974</v>
      </c>
      <c r="N79" s="21">
        <f t="shared" si="28"/>
        <v>7.1735765681000974</v>
      </c>
      <c r="O79" s="21">
        <f t="shared" si="28"/>
        <v>7.1735765681000974</v>
      </c>
      <c r="P79" s="21">
        <f t="shared" si="28"/>
        <v>7.1735765681000974</v>
      </c>
      <c r="Q79" s="21">
        <f t="shared" si="28"/>
        <v>7.1735765681000974</v>
      </c>
      <c r="R79" s="21">
        <f t="shared" si="28"/>
        <v>7.1735765681000974</v>
      </c>
      <c r="S79" s="21">
        <f t="shared" si="28"/>
        <v>7.1735765681000974</v>
      </c>
      <c r="T79" s="21">
        <f t="shared" si="28"/>
        <v>7.1735765681000974</v>
      </c>
      <c r="U79" s="21">
        <f t="shared" si="28"/>
        <v>7.1735765681000974</v>
      </c>
      <c r="V79" s="21">
        <f t="shared" si="28"/>
        <v>7.1735765681000974</v>
      </c>
      <c r="W79" s="17"/>
      <c r="X79" s="17"/>
      <c r="Y79" s="17"/>
      <c r="Z79" s="17"/>
      <c r="AA79" s="17"/>
      <c r="AB79" s="17"/>
      <c r="AC79" s="17"/>
      <c r="AD79" s="17"/>
      <c r="AE79" s="17"/>
      <c r="AF79" s="17"/>
      <c r="AG79" s="17"/>
      <c r="AH79" s="17"/>
      <c r="AI79" s="17"/>
      <c r="AJ79" s="17"/>
      <c r="AK79" s="17"/>
    </row>
    <row r="80" spans="1:37" s="3" customFormat="1" ht="12" x14ac:dyDescent="0.3">
      <c r="A80" s="17"/>
      <c r="C80" s="3" t="s">
        <v>128</v>
      </c>
      <c r="D80" s="8" t="s">
        <v>32</v>
      </c>
      <c r="E80" s="17"/>
      <c r="F80" s="19"/>
      <c r="G80" s="19"/>
      <c r="H80" s="19"/>
      <c r="I80" s="21">
        <f>I72*I15</f>
        <v>6.7099616471081909</v>
      </c>
      <c r="J80" s="21">
        <f t="shared" si="28"/>
        <v>6.7099616471081909</v>
      </c>
      <c r="K80" s="21">
        <f t="shared" si="28"/>
        <v>6.7099616471081909</v>
      </c>
      <c r="L80" s="21">
        <f t="shared" si="28"/>
        <v>6.7099616471081909</v>
      </c>
      <c r="M80" s="21">
        <f t="shared" si="28"/>
        <v>6.7099616471081909</v>
      </c>
      <c r="N80" s="21">
        <f t="shared" si="28"/>
        <v>6.7099616471081909</v>
      </c>
      <c r="O80" s="21">
        <f t="shared" si="28"/>
        <v>6.7099616471081909</v>
      </c>
      <c r="P80" s="21">
        <f t="shared" si="28"/>
        <v>6.7099616471081909</v>
      </c>
      <c r="Q80" s="21">
        <f t="shared" si="28"/>
        <v>6.7099616471081909</v>
      </c>
      <c r="R80" s="21">
        <f t="shared" si="28"/>
        <v>6.7099616471081909</v>
      </c>
      <c r="S80" s="21">
        <f t="shared" si="28"/>
        <v>6.7099616471081909</v>
      </c>
      <c r="T80" s="21">
        <f t="shared" si="28"/>
        <v>6.7099616471081909</v>
      </c>
      <c r="U80" s="21">
        <f t="shared" si="28"/>
        <v>6.7099616471081909</v>
      </c>
      <c r="V80" s="21">
        <f t="shared" si="28"/>
        <v>6.7099616471081909</v>
      </c>
      <c r="W80" s="17"/>
      <c r="X80" s="17"/>
      <c r="Y80" s="17"/>
      <c r="Z80" s="17"/>
      <c r="AA80" s="17"/>
      <c r="AB80" s="17"/>
      <c r="AC80" s="17"/>
      <c r="AD80" s="17"/>
      <c r="AE80" s="17"/>
      <c r="AF80" s="17"/>
      <c r="AG80" s="17"/>
      <c r="AH80" s="17"/>
      <c r="AI80" s="17"/>
      <c r="AJ80" s="17"/>
      <c r="AK80" s="17"/>
    </row>
    <row r="81" spans="1:40" s="3" customFormat="1" ht="12" x14ac:dyDescent="0.3">
      <c r="A81" s="17"/>
      <c r="C81" s="3" t="s">
        <v>129</v>
      </c>
      <c r="D81" s="8" t="s">
        <v>32</v>
      </c>
      <c r="E81" s="17"/>
      <c r="F81" s="19"/>
      <c r="G81" s="19"/>
      <c r="H81" s="19"/>
      <c r="I81" s="19"/>
      <c r="J81" s="21">
        <f>J72*J15</f>
        <v>6.2359313276235486</v>
      </c>
      <c r="K81" s="21">
        <f t="shared" si="28"/>
        <v>6.2359313276235486</v>
      </c>
      <c r="L81" s="21">
        <f t="shared" si="28"/>
        <v>6.2359313276235486</v>
      </c>
      <c r="M81" s="21">
        <f t="shared" si="28"/>
        <v>6.2359313276235486</v>
      </c>
      <c r="N81" s="21">
        <f t="shared" si="28"/>
        <v>6.2359313276235486</v>
      </c>
      <c r="O81" s="21">
        <f t="shared" si="28"/>
        <v>6.2359313276235486</v>
      </c>
      <c r="P81" s="21">
        <f t="shared" si="28"/>
        <v>6.2359313276235486</v>
      </c>
      <c r="Q81" s="21">
        <f t="shared" si="28"/>
        <v>6.2359313276235486</v>
      </c>
      <c r="R81" s="21">
        <f t="shared" si="28"/>
        <v>6.2359313276235486</v>
      </c>
      <c r="S81" s="21">
        <f t="shared" si="28"/>
        <v>6.2359313276235486</v>
      </c>
      <c r="T81" s="21">
        <f t="shared" si="28"/>
        <v>6.2359313276235486</v>
      </c>
      <c r="U81" s="21">
        <f t="shared" si="28"/>
        <v>6.2359313276235486</v>
      </c>
      <c r="V81" s="21">
        <f t="shared" si="28"/>
        <v>6.2359313276235486</v>
      </c>
      <c r="W81" s="17"/>
      <c r="X81" s="17"/>
      <c r="Y81" s="17"/>
      <c r="Z81" s="17"/>
      <c r="AA81" s="17"/>
      <c r="AB81" s="17"/>
      <c r="AC81" s="17"/>
      <c r="AD81" s="17"/>
      <c r="AE81" s="17"/>
      <c r="AF81" s="17"/>
      <c r="AG81" s="17"/>
      <c r="AH81" s="17"/>
      <c r="AI81" s="17"/>
      <c r="AJ81" s="17"/>
      <c r="AK81" s="17"/>
    </row>
    <row r="82" spans="1:40" s="3" customFormat="1" ht="12" x14ac:dyDescent="0.3">
      <c r="A82" s="17"/>
      <c r="C82" s="3" t="s">
        <v>130</v>
      </c>
      <c r="D82" s="8" t="s">
        <v>32</v>
      </c>
      <c r="E82" s="17"/>
      <c r="F82" s="19"/>
      <c r="G82" s="19"/>
      <c r="H82" s="19"/>
      <c r="I82" s="19"/>
      <c r="J82" s="19"/>
      <c r="K82" s="21">
        <f>K72*K15</f>
        <v>5.7521532420595669</v>
      </c>
      <c r="L82" s="21">
        <f t="shared" si="28"/>
        <v>5.7521532420595669</v>
      </c>
      <c r="M82" s="21">
        <f t="shared" si="28"/>
        <v>5.7521532420595669</v>
      </c>
      <c r="N82" s="21">
        <f t="shared" si="28"/>
        <v>5.7521532420595669</v>
      </c>
      <c r="O82" s="21">
        <f t="shared" si="28"/>
        <v>5.7521532420595669</v>
      </c>
      <c r="P82" s="21">
        <f t="shared" si="28"/>
        <v>5.7521532420595669</v>
      </c>
      <c r="Q82" s="21">
        <f t="shared" si="28"/>
        <v>5.7521532420595669</v>
      </c>
      <c r="R82" s="21">
        <f t="shared" si="28"/>
        <v>5.7521532420595669</v>
      </c>
      <c r="S82" s="21">
        <f t="shared" si="28"/>
        <v>5.7521532420595669</v>
      </c>
      <c r="T82" s="21">
        <f t="shared" si="28"/>
        <v>5.7521532420595669</v>
      </c>
      <c r="U82" s="21">
        <f t="shared" si="28"/>
        <v>5.7521532420595669</v>
      </c>
      <c r="V82" s="21">
        <f t="shared" si="28"/>
        <v>5.7521532420595669</v>
      </c>
      <c r="W82" s="17"/>
      <c r="X82" s="17"/>
      <c r="Y82" s="17"/>
      <c r="Z82" s="17"/>
      <c r="AA82" s="17"/>
      <c r="AB82" s="17"/>
      <c r="AC82" s="17"/>
      <c r="AD82" s="17"/>
      <c r="AE82" s="17"/>
      <c r="AF82" s="17"/>
      <c r="AG82" s="17"/>
      <c r="AH82" s="17"/>
      <c r="AI82" s="17"/>
      <c r="AJ82" s="17"/>
      <c r="AK82" s="17"/>
    </row>
    <row r="83" spans="1:40" s="3" customFormat="1" ht="12" x14ac:dyDescent="0.3">
      <c r="A83" s="17"/>
      <c r="C83" s="3" t="s">
        <v>131</v>
      </c>
      <c r="D83" s="8" t="s">
        <v>32</v>
      </c>
      <c r="E83" s="17"/>
      <c r="F83" s="19"/>
      <c r="G83" s="19"/>
      <c r="H83" s="19"/>
      <c r="I83" s="19"/>
      <c r="J83" s="19"/>
      <c r="K83" s="19"/>
      <c r="L83" s="21">
        <f>L72*L15</f>
        <v>5.2593203088787561</v>
      </c>
      <c r="M83" s="21">
        <f t="shared" si="28"/>
        <v>5.2593203088787561</v>
      </c>
      <c r="N83" s="21">
        <f t="shared" si="28"/>
        <v>5.2593203088787561</v>
      </c>
      <c r="O83" s="21">
        <f t="shared" si="28"/>
        <v>5.2593203088787561</v>
      </c>
      <c r="P83" s="21">
        <f t="shared" si="28"/>
        <v>5.2593203088787561</v>
      </c>
      <c r="Q83" s="21">
        <f t="shared" si="28"/>
        <v>5.2593203088787561</v>
      </c>
      <c r="R83" s="21">
        <f t="shared" si="28"/>
        <v>5.2593203088787561</v>
      </c>
      <c r="S83" s="21">
        <f t="shared" si="28"/>
        <v>5.2593203088787561</v>
      </c>
      <c r="T83" s="21">
        <f t="shared" si="28"/>
        <v>5.2593203088787561</v>
      </c>
      <c r="U83" s="21">
        <f t="shared" si="28"/>
        <v>5.2593203088787561</v>
      </c>
      <c r="V83" s="21">
        <f t="shared" si="28"/>
        <v>5.2593203088787561</v>
      </c>
      <c r="W83" s="17"/>
      <c r="X83" s="17"/>
      <c r="Y83" s="17"/>
      <c r="Z83" s="17"/>
      <c r="AA83" s="17"/>
      <c r="AB83" s="17"/>
      <c r="AC83" s="17"/>
      <c r="AD83" s="17"/>
      <c r="AE83" s="17"/>
      <c r="AF83" s="17"/>
      <c r="AG83" s="17"/>
      <c r="AH83" s="17"/>
      <c r="AI83" s="17"/>
      <c r="AJ83" s="17"/>
      <c r="AK83" s="17"/>
    </row>
    <row r="84" spans="1:40" s="3" customFormat="1" ht="12" x14ac:dyDescent="0.3">
      <c r="A84" s="17"/>
      <c r="C84" s="3" t="s">
        <v>179</v>
      </c>
      <c r="D84" s="8" t="s">
        <v>32</v>
      </c>
      <c r="E84" s="17"/>
      <c r="F84" s="19"/>
      <c r="G84" s="19"/>
      <c r="H84" s="19"/>
      <c r="I84" s="19"/>
      <c r="J84" s="19"/>
      <c r="K84" s="19"/>
      <c r="L84" s="21"/>
      <c r="M84" s="21">
        <f>M72*M15</f>
        <v>4.934376850056772</v>
      </c>
      <c r="N84" s="21">
        <f t="shared" si="28"/>
        <v>4.934376850056772</v>
      </c>
      <c r="O84" s="21">
        <f t="shared" si="28"/>
        <v>4.934376850056772</v>
      </c>
      <c r="P84" s="21">
        <f t="shared" si="28"/>
        <v>4.934376850056772</v>
      </c>
      <c r="Q84" s="21">
        <f t="shared" si="28"/>
        <v>4.934376850056772</v>
      </c>
      <c r="R84" s="21">
        <f t="shared" si="28"/>
        <v>4.934376850056772</v>
      </c>
      <c r="S84" s="21">
        <f t="shared" si="28"/>
        <v>4.934376850056772</v>
      </c>
      <c r="T84" s="21">
        <f t="shared" si="28"/>
        <v>4.934376850056772</v>
      </c>
      <c r="U84" s="21">
        <f t="shared" si="28"/>
        <v>4.934376850056772</v>
      </c>
      <c r="V84" s="21">
        <f t="shared" si="28"/>
        <v>4.934376850056772</v>
      </c>
      <c r="W84" s="17"/>
      <c r="X84" s="17"/>
      <c r="Y84" s="17"/>
      <c r="Z84" s="17"/>
      <c r="AA84" s="17"/>
      <c r="AB84" s="17"/>
      <c r="AC84" s="17"/>
      <c r="AD84" s="17"/>
      <c r="AE84" s="17"/>
      <c r="AF84" s="17"/>
      <c r="AG84" s="17"/>
      <c r="AH84" s="17"/>
      <c r="AI84" s="17"/>
      <c r="AJ84" s="17"/>
      <c r="AK84" s="17"/>
    </row>
    <row r="85" spans="1:40" s="3" customFormat="1" ht="12" x14ac:dyDescent="0.3">
      <c r="A85" s="17"/>
      <c r="C85" s="3" t="s">
        <v>180</v>
      </c>
      <c r="D85" s="8" t="s">
        <v>32</v>
      </c>
      <c r="E85" s="17"/>
      <c r="F85" s="19"/>
      <c r="G85" s="19"/>
      <c r="H85" s="19"/>
      <c r="I85" s="19"/>
      <c r="J85" s="19"/>
      <c r="K85" s="19"/>
      <c r="L85" s="21"/>
      <c r="M85" s="21"/>
      <c r="N85" s="21">
        <f>N72*N15</f>
        <v>4.5512172997702764</v>
      </c>
      <c r="O85" s="21">
        <f t="shared" si="28"/>
        <v>4.5512172997702764</v>
      </c>
      <c r="P85" s="21">
        <f t="shared" si="28"/>
        <v>4.5512172997702764</v>
      </c>
      <c r="Q85" s="21">
        <f t="shared" si="28"/>
        <v>4.5512172997702764</v>
      </c>
      <c r="R85" s="21">
        <f t="shared" si="28"/>
        <v>4.5512172997702764</v>
      </c>
      <c r="S85" s="21">
        <f t="shared" si="28"/>
        <v>4.5512172997702764</v>
      </c>
      <c r="T85" s="21">
        <f t="shared" si="28"/>
        <v>4.5512172997702764</v>
      </c>
      <c r="U85" s="21">
        <f t="shared" si="28"/>
        <v>4.5512172997702764</v>
      </c>
      <c r="V85" s="21">
        <f t="shared" si="28"/>
        <v>4.5512172997702764</v>
      </c>
      <c r="W85" s="17"/>
      <c r="X85" s="17"/>
      <c r="Y85" s="17"/>
      <c r="Z85" s="17"/>
      <c r="AA85" s="17"/>
      <c r="AB85" s="17"/>
      <c r="AC85" s="17"/>
      <c r="AD85" s="17"/>
      <c r="AE85" s="17"/>
      <c r="AF85" s="17"/>
      <c r="AG85" s="17"/>
      <c r="AH85" s="17"/>
      <c r="AI85" s="17"/>
      <c r="AJ85" s="17"/>
      <c r="AK85" s="17"/>
    </row>
    <row r="86" spans="1:40" s="3" customFormat="1" ht="12" x14ac:dyDescent="0.3">
      <c r="A86" s="17"/>
      <c r="C86" s="3" t="s">
        <v>181</v>
      </c>
      <c r="D86" s="8" t="s">
        <v>32</v>
      </c>
      <c r="E86" s="17"/>
      <c r="F86" s="19"/>
      <c r="G86" s="19"/>
      <c r="H86" s="19"/>
      <c r="I86" s="19"/>
      <c r="J86" s="19"/>
      <c r="K86" s="19"/>
      <c r="L86" s="21"/>
      <c r="M86" s="21"/>
      <c r="N86" s="21"/>
      <c r="O86" s="21">
        <f>O72*O15</f>
        <v>4.2199504088572439</v>
      </c>
      <c r="P86" s="21">
        <f t="shared" si="28"/>
        <v>4.2199504088572439</v>
      </c>
      <c r="Q86" s="21">
        <f t="shared" si="28"/>
        <v>4.2199504088572439</v>
      </c>
      <c r="R86" s="21">
        <f t="shared" si="28"/>
        <v>4.2199504088572439</v>
      </c>
      <c r="S86" s="21">
        <f t="shared" si="28"/>
        <v>4.2199504088572439</v>
      </c>
      <c r="T86" s="21">
        <f t="shared" si="28"/>
        <v>4.2199504088572439</v>
      </c>
      <c r="U86" s="21">
        <f t="shared" si="28"/>
        <v>4.2199504088572439</v>
      </c>
      <c r="V86" s="21">
        <f t="shared" si="28"/>
        <v>4.2199504088572439</v>
      </c>
      <c r="W86" s="17"/>
      <c r="X86" s="17"/>
      <c r="Y86" s="17"/>
      <c r="Z86" s="17"/>
      <c r="AA86" s="17"/>
      <c r="AB86" s="17"/>
      <c r="AC86" s="17"/>
      <c r="AD86" s="17"/>
      <c r="AE86" s="17"/>
      <c r="AF86" s="17"/>
      <c r="AG86" s="17"/>
      <c r="AH86" s="17"/>
      <c r="AI86" s="17"/>
      <c r="AJ86" s="17"/>
      <c r="AK86" s="17"/>
    </row>
    <row r="87" spans="1:40" s="3" customFormat="1" ht="12" x14ac:dyDescent="0.3">
      <c r="A87" s="17"/>
      <c r="C87" s="3" t="s">
        <v>182</v>
      </c>
      <c r="D87" s="8" t="s">
        <v>32</v>
      </c>
      <c r="E87" s="17"/>
      <c r="F87" s="19"/>
      <c r="G87" s="19"/>
      <c r="H87" s="19"/>
      <c r="I87" s="19"/>
      <c r="J87" s="19"/>
      <c r="K87" s="19"/>
      <c r="L87" s="21"/>
      <c r="M87" s="21"/>
      <c r="N87" s="21"/>
      <c r="O87" s="21"/>
      <c r="P87" s="21">
        <f>P72*P15</f>
        <v>3.8842895891402076</v>
      </c>
      <c r="Q87" s="21">
        <f t="shared" si="28"/>
        <v>3.8842895891402076</v>
      </c>
      <c r="R87" s="21">
        <f t="shared" si="28"/>
        <v>3.8842895891402076</v>
      </c>
      <c r="S87" s="21">
        <f t="shared" si="28"/>
        <v>3.8842895891402076</v>
      </c>
      <c r="T87" s="21">
        <f t="shared" si="28"/>
        <v>3.8842895891402076</v>
      </c>
      <c r="U87" s="21">
        <f t="shared" si="28"/>
        <v>3.8842895891402076</v>
      </c>
      <c r="V87" s="21">
        <f t="shared" si="28"/>
        <v>3.8842895891402076</v>
      </c>
      <c r="W87" s="17"/>
      <c r="X87" s="17"/>
      <c r="Y87" s="17"/>
      <c r="Z87" s="17"/>
      <c r="AA87" s="17"/>
      <c r="AB87" s="17"/>
      <c r="AC87" s="17"/>
      <c r="AD87" s="17"/>
      <c r="AE87" s="17"/>
      <c r="AF87" s="17"/>
      <c r="AG87" s="17"/>
      <c r="AH87" s="17"/>
      <c r="AI87" s="17"/>
      <c r="AJ87" s="17"/>
      <c r="AK87" s="17"/>
    </row>
    <row r="88" spans="1:40" s="3" customFormat="1" ht="12" x14ac:dyDescent="0.3">
      <c r="A88" s="17"/>
      <c r="C88" s="3" t="s">
        <v>183</v>
      </c>
      <c r="D88" s="8" t="s">
        <v>32</v>
      </c>
      <c r="E88" s="17"/>
      <c r="F88" s="19"/>
      <c r="G88" s="19"/>
      <c r="H88" s="19"/>
      <c r="I88" s="19"/>
      <c r="J88" s="19"/>
      <c r="K88" s="19"/>
      <c r="L88" s="21"/>
      <c r="M88" s="21"/>
      <c r="N88" s="21"/>
      <c r="O88" s="21"/>
      <c r="P88" s="21"/>
      <c r="Q88" s="21">
        <f>Q72*Q15</f>
        <v>4.3408407953539028</v>
      </c>
      <c r="R88" s="21">
        <f t="shared" si="28"/>
        <v>4.3408407953539028</v>
      </c>
      <c r="S88" s="21">
        <f t="shared" si="28"/>
        <v>4.3408407953539028</v>
      </c>
      <c r="T88" s="21">
        <f t="shared" si="28"/>
        <v>4.3408407953539028</v>
      </c>
      <c r="U88" s="21">
        <f t="shared" si="28"/>
        <v>4.3408407953539028</v>
      </c>
      <c r="V88" s="21">
        <f t="shared" si="28"/>
        <v>4.3408407953539028</v>
      </c>
      <c r="W88" s="17"/>
      <c r="X88" s="17"/>
      <c r="Y88" s="17"/>
      <c r="Z88" s="17"/>
      <c r="AA88" s="17"/>
      <c r="AB88" s="17"/>
      <c r="AC88" s="17"/>
      <c r="AD88" s="17"/>
      <c r="AE88" s="17"/>
      <c r="AF88" s="17"/>
      <c r="AG88" s="17"/>
      <c r="AH88" s="17"/>
      <c r="AI88" s="17"/>
      <c r="AJ88" s="17"/>
      <c r="AK88" s="17"/>
    </row>
    <row r="89" spans="1:40" s="3" customFormat="1" ht="12" x14ac:dyDescent="0.3">
      <c r="A89" s="17"/>
      <c r="C89" s="3" t="s">
        <v>295</v>
      </c>
      <c r="D89" s="8" t="s">
        <v>32</v>
      </c>
      <c r="E89" s="17"/>
      <c r="F89" s="19"/>
      <c r="G89" s="19"/>
      <c r="H89" s="19"/>
      <c r="I89" s="19"/>
      <c r="J89" s="19"/>
      <c r="K89" s="19"/>
      <c r="L89" s="21"/>
      <c r="M89" s="21"/>
      <c r="N89" s="21"/>
      <c r="O89" s="21"/>
      <c r="P89" s="21"/>
      <c r="Q89" s="21"/>
      <c r="R89" s="21">
        <f>R72*R15</f>
        <v>6.2224521398346768</v>
      </c>
      <c r="S89" s="21">
        <f t="shared" si="28"/>
        <v>6.2224521398346768</v>
      </c>
      <c r="T89" s="21">
        <f t="shared" si="28"/>
        <v>6.2224521398346768</v>
      </c>
      <c r="U89" s="21">
        <f t="shared" si="28"/>
        <v>6.2224521398346768</v>
      </c>
      <c r="V89" s="21">
        <f t="shared" si="28"/>
        <v>6.2224521398346768</v>
      </c>
      <c r="W89" s="17"/>
      <c r="X89" s="17"/>
      <c r="Y89" s="17"/>
      <c r="Z89" s="17"/>
      <c r="AA89" s="17"/>
      <c r="AB89" s="17"/>
      <c r="AC89" s="17"/>
      <c r="AD89" s="17"/>
      <c r="AE89" s="17"/>
      <c r="AF89" s="17"/>
      <c r="AG89" s="17"/>
      <c r="AH89" s="17"/>
      <c r="AI89" s="17"/>
      <c r="AJ89" s="17"/>
      <c r="AK89" s="17"/>
    </row>
    <row r="90" spans="1:40" s="3" customFormat="1" ht="12" x14ac:dyDescent="0.3">
      <c r="A90" s="17"/>
      <c r="C90" s="3" t="s">
        <v>296</v>
      </c>
      <c r="D90" s="8" t="s">
        <v>32</v>
      </c>
      <c r="E90" s="17"/>
      <c r="F90" s="19"/>
      <c r="G90" s="19"/>
      <c r="H90" s="19"/>
      <c r="I90" s="19"/>
      <c r="J90" s="19"/>
      <c r="K90" s="19"/>
      <c r="L90" s="21"/>
      <c r="M90" s="21"/>
      <c r="N90" s="21"/>
      <c r="O90" s="21"/>
      <c r="P90" s="21"/>
      <c r="Q90" s="21"/>
      <c r="R90" s="21"/>
      <c r="S90" s="21">
        <f>S72*S15</f>
        <v>8.6310017515402233</v>
      </c>
      <c r="T90" s="21">
        <f t="shared" si="28"/>
        <v>8.6310017515402233</v>
      </c>
      <c r="U90" s="21">
        <f t="shared" si="28"/>
        <v>8.6310017515402233</v>
      </c>
      <c r="V90" s="21">
        <f t="shared" si="28"/>
        <v>8.6310017515402233</v>
      </c>
      <c r="W90" s="17"/>
      <c r="X90" s="17"/>
      <c r="Y90" s="17"/>
      <c r="Z90" s="17"/>
      <c r="AA90" s="17"/>
      <c r="AB90" s="17"/>
      <c r="AC90" s="17"/>
      <c r="AD90" s="17"/>
      <c r="AE90" s="17"/>
      <c r="AF90" s="17"/>
      <c r="AG90" s="17"/>
      <c r="AH90" s="17"/>
      <c r="AI90" s="17"/>
      <c r="AJ90" s="17"/>
      <c r="AK90" s="17"/>
    </row>
    <row r="91" spans="1:40" s="3" customFormat="1" ht="12" x14ac:dyDescent="0.3">
      <c r="A91" s="17"/>
      <c r="C91" s="3" t="s">
        <v>297</v>
      </c>
      <c r="D91" s="8" t="s">
        <v>32</v>
      </c>
      <c r="E91" s="17"/>
      <c r="F91" s="19"/>
      <c r="G91" s="19"/>
      <c r="H91" s="19"/>
      <c r="I91" s="19"/>
      <c r="J91" s="19"/>
      <c r="K91" s="19"/>
      <c r="L91" s="21"/>
      <c r="M91" s="21"/>
      <c r="N91" s="21"/>
      <c r="O91" s="21"/>
      <c r="P91" s="21"/>
      <c r="Q91" s="21"/>
      <c r="R91" s="21"/>
      <c r="S91" s="21"/>
      <c r="T91" s="21">
        <f>T72*T15</f>
        <v>11.165377846684677</v>
      </c>
      <c r="U91" s="21">
        <f t="shared" si="28"/>
        <v>11.165377846684677</v>
      </c>
      <c r="V91" s="21">
        <f t="shared" si="28"/>
        <v>11.165377846684677</v>
      </c>
      <c r="W91" s="17"/>
      <c r="X91" s="17"/>
      <c r="Y91" s="17"/>
      <c r="Z91" s="17"/>
      <c r="AA91" s="17"/>
      <c r="AB91" s="17"/>
      <c r="AC91" s="17"/>
      <c r="AD91" s="17"/>
      <c r="AE91" s="17"/>
      <c r="AF91" s="17"/>
      <c r="AG91" s="17"/>
      <c r="AH91" s="17"/>
      <c r="AI91" s="17"/>
      <c r="AJ91" s="17"/>
      <c r="AK91" s="17"/>
    </row>
    <row r="92" spans="1:40" s="3" customFormat="1" ht="12" x14ac:dyDescent="0.3">
      <c r="A92" s="17"/>
      <c r="C92" s="3" t="s">
        <v>298</v>
      </c>
      <c r="D92" s="8" t="s">
        <v>32</v>
      </c>
      <c r="E92" s="17"/>
      <c r="F92" s="19"/>
      <c r="G92" s="19"/>
      <c r="H92" s="19"/>
      <c r="I92" s="19"/>
      <c r="J92" s="19"/>
      <c r="K92" s="19"/>
      <c r="L92" s="21"/>
      <c r="M92" s="21"/>
      <c r="N92" s="21"/>
      <c r="O92" s="21"/>
      <c r="P92" s="21"/>
      <c r="Q92" s="21"/>
      <c r="R92" s="21"/>
      <c r="S92" s="21"/>
      <c r="T92" s="21"/>
      <c r="U92" s="21">
        <f>U72*U15</f>
        <v>13.259704436778559</v>
      </c>
      <c r="V92" s="21">
        <f t="shared" si="28"/>
        <v>13.259704436778559</v>
      </c>
      <c r="W92" s="17"/>
      <c r="X92" s="17"/>
      <c r="Y92" s="17"/>
      <c r="Z92" s="17"/>
      <c r="AA92" s="17"/>
      <c r="AB92" s="17"/>
      <c r="AC92" s="17"/>
      <c r="AD92" s="17"/>
      <c r="AE92" s="17"/>
      <c r="AF92" s="17"/>
      <c r="AG92" s="17"/>
      <c r="AH92" s="17"/>
      <c r="AI92" s="17"/>
      <c r="AJ92" s="17"/>
      <c r="AK92" s="17"/>
    </row>
    <row r="93" spans="1:40" s="3" customFormat="1" ht="12" x14ac:dyDescent="0.3">
      <c r="A93" s="17"/>
      <c r="C93" s="3" t="s">
        <v>299</v>
      </c>
      <c r="D93" s="8" t="s">
        <v>32</v>
      </c>
      <c r="E93" s="17"/>
      <c r="F93" s="19"/>
      <c r="G93" s="19"/>
      <c r="H93" s="19"/>
      <c r="I93" s="19"/>
      <c r="J93" s="19"/>
      <c r="K93" s="19"/>
      <c r="L93" s="21"/>
      <c r="M93" s="21"/>
      <c r="N93" s="21"/>
      <c r="O93" s="21"/>
      <c r="P93" s="21"/>
      <c r="Q93" s="21"/>
      <c r="R93" s="21"/>
      <c r="S93" s="21"/>
      <c r="T93" s="21"/>
      <c r="U93" s="21"/>
      <c r="V93" s="21">
        <f>V72*V15</f>
        <v>15.320532273979779</v>
      </c>
      <c r="W93" s="17"/>
      <c r="X93" s="17"/>
      <c r="Y93" s="17"/>
      <c r="Z93" s="17"/>
      <c r="AA93" s="17"/>
      <c r="AB93" s="17"/>
      <c r="AC93" s="17"/>
      <c r="AD93" s="17"/>
      <c r="AE93" s="17"/>
      <c r="AF93" s="17"/>
      <c r="AG93" s="17"/>
      <c r="AH93" s="17"/>
      <c r="AI93" s="17"/>
      <c r="AJ93" s="17"/>
      <c r="AK93" s="17"/>
    </row>
    <row r="94" spans="1:40" s="3" customFormat="1" ht="12" x14ac:dyDescent="0.3">
      <c r="A94" s="17"/>
      <c r="C94" s="9" t="s">
        <v>300</v>
      </c>
      <c r="D94" s="10" t="s">
        <v>32</v>
      </c>
      <c r="E94" s="23"/>
      <c r="F94" s="22">
        <f>SUM(F77:F93)</f>
        <v>0</v>
      </c>
      <c r="G94" s="22">
        <f t="shared" ref="G94:V94" si="29">SUM(G77:G93)</f>
        <v>0</v>
      </c>
      <c r="H94" s="22">
        <f t="shared" si="29"/>
        <v>7.1735765681000974</v>
      </c>
      <c r="I94" s="22">
        <f t="shared" si="29"/>
        <v>13.883538215208288</v>
      </c>
      <c r="J94" s="22">
        <f t="shared" si="29"/>
        <v>20.119469542831837</v>
      </c>
      <c r="K94" s="22">
        <f t="shared" si="29"/>
        <v>25.871622784891404</v>
      </c>
      <c r="L94" s="22">
        <f t="shared" si="29"/>
        <v>31.13094309377016</v>
      </c>
      <c r="M94" s="22">
        <f t="shared" si="29"/>
        <v>36.065319943826935</v>
      </c>
      <c r="N94" s="22">
        <f t="shared" si="29"/>
        <v>40.616537243597215</v>
      </c>
      <c r="O94" s="22">
        <f t="shared" si="29"/>
        <v>44.836487652454458</v>
      </c>
      <c r="P94" s="22">
        <f t="shared" si="29"/>
        <v>48.720777241594668</v>
      </c>
      <c r="Q94" s="22">
        <f t="shared" si="29"/>
        <v>53.061618036948573</v>
      </c>
      <c r="R94" s="22">
        <f t="shared" si="29"/>
        <v>59.284070176783253</v>
      </c>
      <c r="S94" s="22">
        <f t="shared" si="29"/>
        <v>67.915071928323471</v>
      </c>
      <c r="T94" s="22">
        <f t="shared" si="29"/>
        <v>79.080449775008148</v>
      </c>
      <c r="U94" s="22">
        <f t="shared" si="29"/>
        <v>92.340154211786711</v>
      </c>
      <c r="V94" s="22">
        <f t="shared" si="29"/>
        <v>107.66068648576649</v>
      </c>
      <c r="W94" s="17"/>
      <c r="X94" s="17"/>
      <c r="Y94" s="17"/>
      <c r="Z94" s="17"/>
      <c r="AA94" s="17"/>
      <c r="AB94" s="17"/>
      <c r="AC94" s="17"/>
      <c r="AD94" s="17"/>
      <c r="AE94" s="17"/>
      <c r="AF94" s="17"/>
      <c r="AG94" s="17"/>
      <c r="AH94" s="17"/>
      <c r="AI94" s="17"/>
      <c r="AJ94" s="17"/>
      <c r="AK94" s="17"/>
    </row>
    <row r="95" spans="1:40" s="3" customFormat="1" ht="12" x14ac:dyDescent="0.3">
      <c r="A95" s="17"/>
      <c r="C95" s="9"/>
      <c r="D95" s="10"/>
      <c r="E95" s="23"/>
      <c r="F95" s="22"/>
      <c r="G95" s="22"/>
      <c r="H95" s="22"/>
      <c r="I95" s="22"/>
      <c r="J95" s="22"/>
      <c r="K95" s="22"/>
      <c r="L95" s="22"/>
      <c r="M95" s="22"/>
      <c r="N95" s="22"/>
      <c r="O95" s="22"/>
      <c r="P95" s="22"/>
      <c r="Q95" s="22"/>
      <c r="R95" s="22"/>
      <c r="S95" s="22"/>
      <c r="T95" s="22"/>
      <c r="U95" s="22"/>
      <c r="V95" s="22"/>
      <c r="W95" s="17"/>
      <c r="X95" s="17"/>
      <c r="Y95" s="17"/>
      <c r="Z95" s="17"/>
      <c r="AA95" s="17"/>
      <c r="AB95" s="17"/>
      <c r="AC95" s="17"/>
      <c r="AD95" s="17"/>
      <c r="AE95" s="17"/>
      <c r="AF95" s="17"/>
      <c r="AG95" s="17"/>
      <c r="AH95" s="17"/>
      <c r="AI95" s="17"/>
      <c r="AJ95" s="17"/>
      <c r="AK95" s="17"/>
    </row>
    <row r="96" spans="1:40" s="3" customFormat="1" ht="12" x14ac:dyDescent="0.3">
      <c r="A96" s="17"/>
      <c r="C96" s="9" t="s">
        <v>291</v>
      </c>
      <c r="D96" s="8"/>
      <c r="E96" s="23"/>
      <c r="F96" s="22"/>
      <c r="G96" s="22"/>
      <c r="H96" s="22"/>
      <c r="I96" s="22"/>
      <c r="J96" s="22"/>
      <c r="K96" s="22"/>
      <c r="L96" s="22"/>
      <c r="M96" s="22"/>
      <c r="N96" s="22"/>
      <c r="O96" s="22"/>
      <c r="P96" s="22"/>
      <c r="Q96" s="22"/>
      <c r="R96" s="22"/>
      <c r="S96" s="22"/>
      <c r="T96" s="22"/>
      <c r="U96" s="22"/>
      <c r="V96" s="22"/>
      <c r="W96" s="17"/>
      <c r="X96" s="17"/>
      <c r="Y96" s="17"/>
      <c r="Z96" s="4">
        <v>2021</v>
      </c>
      <c r="AA96" s="4">
        <f t="shared" ref="AA96:AN96" si="30">Z96+1</f>
        <v>2022</v>
      </c>
      <c r="AB96" s="4">
        <f t="shared" si="30"/>
        <v>2023</v>
      </c>
      <c r="AC96" s="4">
        <f t="shared" si="30"/>
        <v>2024</v>
      </c>
      <c r="AD96" s="4">
        <f t="shared" si="30"/>
        <v>2025</v>
      </c>
      <c r="AE96" s="4">
        <f t="shared" si="30"/>
        <v>2026</v>
      </c>
      <c r="AF96" s="4">
        <f t="shared" si="30"/>
        <v>2027</v>
      </c>
      <c r="AG96" s="4">
        <f t="shared" si="30"/>
        <v>2028</v>
      </c>
      <c r="AH96" s="4">
        <f t="shared" si="30"/>
        <v>2029</v>
      </c>
      <c r="AI96" s="4">
        <f t="shared" si="30"/>
        <v>2030</v>
      </c>
      <c r="AJ96" s="4">
        <f t="shared" si="30"/>
        <v>2031</v>
      </c>
      <c r="AK96" s="4">
        <f t="shared" si="30"/>
        <v>2032</v>
      </c>
      <c r="AL96" s="4">
        <f t="shared" si="30"/>
        <v>2033</v>
      </c>
      <c r="AM96" s="4">
        <f t="shared" si="30"/>
        <v>2034</v>
      </c>
      <c r="AN96" s="4">
        <f t="shared" si="30"/>
        <v>2035</v>
      </c>
    </row>
    <row r="97" spans="1:41" s="3" customFormat="1" ht="12" x14ac:dyDescent="0.3">
      <c r="A97" s="17"/>
      <c r="C97" s="3" t="s">
        <v>301</v>
      </c>
      <c r="D97" s="53" t="s">
        <v>292</v>
      </c>
      <c r="E97" s="23"/>
      <c r="F97" s="22"/>
      <c r="G97" s="54" t="s">
        <v>237</v>
      </c>
      <c r="H97" s="22"/>
      <c r="I97" s="22"/>
      <c r="J97" s="22"/>
      <c r="K97" s="22"/>
      <c r="L97" s="22"/>
      <c r="M97" s="22"/>
      <c r="N97" s="22"/>
      <c r="O97" s="22"/>
      <c r="P97" s="22"/>
      <c r="Q97" s="22"/>
      <c r="R97" s="22"/>
      <c r="S97" s="22"/>
      <c r="T97" s="22"/>
      <c r="U97" s="22"/>
      <c r="V97" s="22"/>
      <c r="W97" s="17"/>
      <c r="X97" s="17"/>
      <c r="Y97" s="17"/>
      <c r="Z97" s="49" t="s">
        <v>394</v>
      </c>
      <c r="AA97" s="17"/>
      <c r="AB97" s="17"/>
      <c r="AC97" s="17"/>
      <c r="AD97" s="17"/>
      <c r="AE97" s="17"/>
      <c r="AF97" s="17"/>
      <c r="AG97" s="17"/>
      <c r="AH97" s="17"/>
      <c r="AI97" s="17"/>
      <c r="AJ97" s="63"/>
      <c r="AK97" s="63"/>
      <c r="AL97" s="64"/>
      <c r="AM97" s="64"/>
      <c r="AN97" s="64"/>
      <c r="AO97" s="64"/>
    </row>
    <row r="98" spans="1:41" s="3" customFormat="1" ht="12" x14ac:dyDescent="0.3">
      <c r="A98" s="17"/>
      <c r="C98" s="3" t="s">
        <v>184</v>
      </c>
      <c r="D98" s="8" t="s">
        <v>32</v>
      </c>
      <c r="E98" s="17"/>
      <c r="F98" s="21">
        <f>F73*F16</f>
        <v>0</v>
      </c>
      <c r="G98" s="21">
        <f>IF(G$9&gt;$D$6,0,F98)</f>
        <v>0</v>
      </c>
      <c r="H98" s="21">
        <f t="shared" ref="H98:V113" si="31">IF(H$9&gt;$D$6,0,G98)</f>
        <v>0</v>
      </c>
      <c r="I98" s="21">
        <f t="shared" si="31"/>
        <v>0</v>
      </c>
      <c r="J98" s="21">
        <f t="shared" si="31"/>
        <v>0</v>
      </c>
      <c r="K98" s="21">
        <f t="shared" si="31"/>
        <v>0</v>
      </c>
      <c r="L98" s="21">
        <f t="shared" si="31"/>
        <v>0</v>
      </c>
      <c r="M98" s="21">
        <f t="shared" si="31"/>
        <v>0</v>
      </c>
      <c r="N98" s="21">
        <f t="shared" si="31"/>
        <v>0</v>
      </c>
      <c r="O98" s="21">
        <f t="shared" si="31"/>
        <v>0</v>
      </c>
      <c r="P98" s="21"/>
      <c r="Q98" s="21"/>
      <c r="R98" s="21"/>
      <c r="S98" s="21"/>
      <c r="T98" s="21"/>
      <c r="U98" s="21"/>
      <c r="V98" s="21"/>
      <c r="W98" s="17"/>
      <c r="X98" s="17"/>
      <c r="Y98" s="17"/>
      <c r="Z98" s="49"/>
      <c r="AA98" s="49"/>
      <c r="AB98" s="49"/>
      <c r="AC98" s="49"/>
      <c r="AD98" s="49"/>
      <c r="AE98" s="49"/>
      <c r="AF98" s="49"/>
      <c r="AG98" s="49"/>
      <c r="AH98" s="17"/>
      <c r="AI98" s="17"/>
      <c r="AJ98" s="17"/>
      <c r="AK98" s="17"/>
    </row>
    <row r="99" spans="1:41" s="3" customFormat="1" ht="12" x14ac:dyDescent="0.3">
      <c r="A99" s="17"/>
      <c r="C99" s="3" t="s">
        <v>185</v>
      </c>
      <c r="D99" s="8" t="s">
        <v>32</v>
      </c>
      <c r="E99" s="17"/>
      <c r="F99" s="19"/>
      <c r="G99" s="21">
        <f>G73*G16</f>
        <v>0</v>
      </c>
      <c r="H99" s="21">
        <f t="shared" si="31"/>
        <v>0</v>
      </c>
      <c r="I99" s="21">
        <f t="shared" si="31"/>
        <v>0</v>
      </c>
      <c r="J99" s="21">
        <f t="shared" si="31"/>
        <v>0</v>
      </c>
      <c r="K99" s="21">
        <f t="shared" si="31"/>
        <v>0</v>
      </c>
      <c r="L99" s="21">
        <f t="shared" si="31"/>
        <v>0</v>
      </c>
      <c r="M99" s="21">
        <f t="shared" si="31"/>
        <v>0</v>
      </c>
      <c r="N99" s="21">
        <f t="shared" si="31"/>
        <v>0</v>
      </c>
      <c r="O99" s="21">
        <f t="shared" si="31"/>
        <v>0</v>
      </c>
      <c r="P99" s="21">
        <f t="shared" si="31"/>
        <v>0</v>
      </c>
      <c r="Q99" s="21"/>
      <c r="R99" s="21"/>
      <c r="S99" s="21"/>
      <c r="T99" s="21"/>
      <c r="U99" s="21"/>
      <c r="V99" s="21"/>
      <c r="W99" s="17"/>
      <c r="X99" s="17"/>
      <c r="Y99" s="17"/>
      <c r="Z99" s="49"/>
      <c r="AA99" s="49"/>
      <c r="AB99" s="49"/>
      <c r="AC99" s="49"/>
      <c r="AD99" s="49"/>
      <c r="AE99" s="49"/>
      <c r="AF99" s="49"/>
      <c r="AG99" s="49"/>
      <c r="AH99" s="49"/>
      <c r="AI99" s="17"/>
      <c r="AJ99" s="17"/>
      <c r="AK99" s="17"/>
    </row>
    <row r="100" spans="1:41" s="3" customFormat="1" ht="12" x14ac:dyDescent="0.3">
      <c r="A100" s="17"/>
      <c r="C100" s="3" t="s">
        <v>186</v>
      </c>
      <c r="D100" s="8" t="s">
        <v>32</v>
      </c>
      <c r="E100" s="17"/>
      <c r="F100" s="19"/>
      <c r="G100" s="19"/>
      <c r="H100" s="21">
        <f>H73*H16</f>
        <v>4109.2992260948331</v>
      </c>
      <c r="I100" s="21">
        <f t="shared" si="31"/>
        <v>4109.2992260948331</v>
      </c>
      <c r="J100" s="21">
        <f t="shared" si="31"/>
        <v>4109.2992260948331</v>
      </c>
      <c r="K100" s="21">
        <f t="shared" si="31"/>
        <v>4109.2992260948331</v>
      </c>
      <c r="L100" s="21">
        <f>IF(L$9&gt;$D$6,0,K100)</f>
        <v>4109.2992260948331</v>
      </c>
      <c r="M100" s="21">
        <f t="shared" si="31"/>
        <v>4109.2992260948331</v>
      </c>
      <c r="N100" s="21">
        <f t="shared" si="31"/>
        <v>4109.2992260948331</v>
      </c>
      <c r="O100" s="21">
        <f t="shared" si="31"/>
        <v>4109.2992260948331</v>
      </c>
      <c r="P100" s="21">
        <f t="shared" si="31"/>
        <v>4109.2992260948331</v>
      </c>
      <c r="Q100" s="21">
        <f t="shared" si="31"/>
        <v>4109.2992260948331</v>
      </c>
      <c r="R100" s="21"/>
      <c r="S100" s="21"/>
      <c r="T100" s="21"/>
      <c r="U100" s="21"/>
      <c r="V100" s="21"/>
      <c r="W100" s="17"/>
      <c r="X100" s="17"/>
      <c r="Y100" s="17"/>
      <c r="Z100" s="65">
        <f>H16</f>
        <v>60.798949913357653</v>
      </c>
      <c r="AA100" s="65">
        <f>IF(I$9&gt;$D$6,0,Z100)</f>
        <v>60.798949913357653</v>
      </c>
      <c r="AB100" s="65">
        <f t="shared" ref="AB100:AN111" si="32">IF(J$9&gt;$D$6,0,AA100)</f>
        <v>60.798949913357653</v>
      </c>
      <c r="AC100" s="65">
        <f t="shared" si="32"/>
        <v>60.798949913357653</v>
      </c>
      <c r="AD100" s="65">
        <f t="shared" si="32"/>
        <v>60.798949913357653</v>
      </c>
      <c r="AE100" s="65">
        <f t="shared" si="32"/>
        <v>60.798949913357653</v>
      </c>
      <c r="AF100" s="65">
        <f t="shared" si="32"/>
        <v>60.798949913357653</v>
      </c>
      <c r="AG100" s="65">
        <f t="shared" si="32"/>
        <v>60.798949913357653</v>
      </c>
      <c r="AH100" s="65">
        <f t="shared" si="32"/>
        <v>60.798949913357653</v>
      </c>
      <c r="AI100" s="65">
        <f t="shared" si="32"/>
        <v>60.798949913357653</v>
      </c>
      <c r="AJ100" s="66"/>
      <c r="AK100" s="66"/>
      <c r="AL100" s="66"/>
      <c r="AM100" s="66"/>
      <c r="AN100" s="66"/>
    </row>
    <row r="101" spans="1:41" s="3" customFormat="1" ht="12" x14ac:dyDescent="0.3">
      <c r="A101" s="17"/>
      <c r="C101" s="3" t="s">
        <v>187</v>
      </c>
      <c r="D101" s="8" t="s">
        <v>32</v>
      </c>
      <c r="E101" s="17"/>
      <c r="F101" s="19"/>
      <c r="G101" s="19"/>
      <c r="H101" s="19"/>
      <c r="I101" s="21">
        <f>I73*I16</f>
        <v>3848.7915378351604</v>
      </c>
      <c r="J101" s="21">
        <f t="shared" si="31"/>
        <v>3848.7915378351604</v>
      </c>
      <c r="K101" s="21">
        <f t="shared" si="31"/>
        <v>3848.7915378351604</v>
      </c>
      <c r="L101" s="21">
        <f t="shared" si="31"/>
        <v>3848.7915378351604</v>
      </c>
      <c r="M101" s="21">
        <f t="shared" si="31"/>
        <v>3848.7915378351604</v>
      </c>
      <c r="N101" s="21">
        <f t="shared" si="31"/>
        <v>3848.7915378351604</v>
      </c>
      <c r="O101" s="21">
        <f t="shared" si="31"/>
        <v>3848.7915378351604</v>
      </c>
      <c r="P101" s="21">
        <f t="shared" si="31"/>
        <v>3848.7915378351604</v>
      </c>
      <c r="Q101" s="21">
        <f t="shared" si="31"/>
        <v>3848.7915378351604</v>
      </c>
      <c r="R101" s="21">
        <f t="shared" si="31"/>
        <v>3848.7915378351604</v>
      </c>
      <c r="S101" s="21"/>
      <c r="T101" s="21"/>
      <c r="U101" s="21"/>
      <c r="V101" s="21"/>
      <c r="W101" s="17"/>
      <c r="X101" s="17"/>
      <c r="Y101" s="17"/>
      <c r="Z101" s="17"/>
      <c r="AA101" s="65">
        <f>I16</f>
        <v>56.944620252970218</v>
      </c>
      <c r="AB101" s="65">
        <f>IF(J$9&gt;$D$6,0,AA101)</f>
        <v>56.944620252970218</v>
      </c>
      <c r="AC101" s="65">
        <f t="shared" si="32"/>
        <v>56.944620252970218</v>
      </c>
      <c r="AD101" s="65">
        <f t="shared" si="32"/>
        <v>56.944620252970218</v>
      </c>
      <c r="AE101" s="65">
        <f t="shared" si="32"/>
        <v>56.944620252970218</v>
      </c>
      <c r="AF101" s="65">
        <f t="shared" si="32"/>
        <v>56.944620252970218</v>
      </c>
      <c r="AG101" s="65">
        <f t="shared" si="32"/>
        <v>56.944620252970218</v>
      </c>
      <c r="AH101" s="65">
        <f t="shared" si="32"/>
        <v>56.944620252970218</v>
      </c>
      <c r="AI101" s="65">
        <f t="shared" si="32"/>
        <v>56.944620252970218</v>
      </c>
      <c r="AJ101" s="65">
        <f t="shared" si="32"/>
        <v>56.944620252970218</v>
      </c>
      <c r="AK101" s="66"/>
      <c r="AL101" s="67"/>
      <c r="AM101" s="67"/>
      <c r="AN101" s="67"/>
    </row>
    <row r="102" spans="1:41" s="3" customFormat="1" ht="12" x14ac:dyDescent="0.3">
      <c r="A102" s="17"/>
      <c r="C102" s="3" t="s">
        <v>188</v>
      </c>
      <c r="D102" s="8" t="s">
        <v>32</v>
      </c>
      <c r="E102" s="17"/>
      <c r="F102" s="19"/>
      <c r="G102" s="19"/>
      <c r="H102" s="19"/>
      <c r="I102" s="19"/>
      <c r="J102" s="21">
        <f>J73*J16</f>
        <v>3537.3234355839581</v>
      </c>
      <c r="K102" s="21">
        <f t="shared" si="31"/>
        <v>3537.3234355839581</v>
      </c>
      <c r="L102" s="21">
        <f t="shared" si="31"/>
        <v>3537.3234355839581</v>
      </c>
      <c r="M102" s="21">
        <f t="shared" si="31"/>
        <v>3537.3234355839581</v>
      </c>
      <c r="N102" s="21">
        <f t="shared" si="31"/>
        <v>3537.3234355839581</v>
      </c>
      <c r="O102" s="21">
        <f t="shared" si="31"/>
        <v>3537.3234355839581</v>
      </c>
      <c r="P102" s="21">
        <f t="shared" si="31"/>
        <v>3537.3234355839581</v>
      </c>
      <c r="Q102" s="21">
        <f t="shared" si="31"/>
        <v>3537.3234355839581</v>
      </c>
      <c r="R102" s="21">
        <f t="shared" si="31"/>
        <v>3537.3234355839581</v>
      </c>
      <c r="S102" s="21">
        <f t="shared" si="31"/>
        <v>3537.3234355839581</v>
      </c>
      <c r="T102" s="21"/>
      <c r="U102" s="21"/>
      <c r="V102" s="21"/>
      <c r="W102" s="17"/>
      <c r="X102" s="17"/>
      <c r="Y102" s="17"/>
      <c r="Z102" s="17"/>
      <c r="AA102" s="17"/>
      <c r="AB102" s="65">
        <f>J16</f>
        <v>52.336308103753566</v>
      </c>
      <c r="AC102" s="65">
        <f>IF(K$9&gt;$D$6,0,AB102)</f>
        <v>52.336308103753566</v>
      </c>
      <c r="AD102" s="65">
        <f t="shared" si="32"/>
        <v>52.336308103753566</v>
      </c>
      <c r="AE102" s="65">
        <f t="shared" si="32"/>
        <v>52.336308103753566</v>
      </c>
      <c r="AF102" s="65">
        <f t="shared" si="32"/>
        <v>52.336308103753566</v>
      </c>
      <c r="AG102" s="65">
        <f t="shared" si="32"/>
        <v>52.336308103753566</v>
      </c>
      <c r="AH102" s="65">
        <f t="shared" si="32"/>
        <v>52.336308103753566</v>
      </c>
      <c r="AI102" s="65">
        <f t="shared" si="32"/>
        <v>52.336308103753566</v>
      </c>
      <c r="AJ102" s="65">
        <f t="shared" si="32"/>
        <v>52.336308103753566</v>
      </c>
      <c r="AK102" s="65">
        <f t="shared" si="32"/>
        <v>52.336308103753566</v>
      </c>
      <c r="AL102" s="67"/>
      <c r="AM102" s="67"/>
      <c r="AN102" s="67"/>
    </row>
    <row r="103" spans="1:41" s="3" customFormat="1" ht="12" x14ac:dyDescent="0.3">
      <c r="A103" s="17"/>
      <c r="C103" s="3" t="s">
        <v>189</v>
      </c>
      <c r="D103" s="8" t="s">
        <v>32</v>
      </c>
      <c r="E103" s="17"/>
      <c r="F103" s="19"/>
      <c r="G103" s="19"/>
      <c r="H103" s="19"/>
      <c r="I103" s="19"/>
      <c r="J103" s="19"/>
      <c r="K103" s="21">
        <f>K73*K16</f>
        <v>3203.652375400146</v>
      </c>
      <c r="L103" s="21">
        <f t="shared" si="31"/>
        <v>3203.652375400146</v>
      </c>
      <c r="M103" s="21">
        <f t="shared" si="31"/>
        <v>3203.652375400146</v>
      </c>
      <c r="N103" s="21">
        <f t="shared" si="31"/>
        <v>3203.652375400146</v>
      </c>
      <c r="O103" s="21">
        <f t="shared" si="31"/>
        <v>3203.652375400146</v>
      </c>
      <c r="P103" s="21">
        <f t="shared" si="31"/>
        <v>3203.652375400146</v>
      </c>
      <c r="Q103" s="21">
        <f t="shared" si="31"/>
        <v>3203.652375400146</v>
      </c>
      <c r="R103" s="21">
        <f t="shared" si="31"/>
        <v>3203.652375400146</v>
      </c>
      <c r="S103" s="21">
        <f t="shared" si="31"/>
        <v>3203.652375400146</v>
      </c>
      <c r="T103" s="21">
        <f t="shared" si="31"/>
        <v>3203.652375400146</v>
      </c>
      <c r="U103" s="21"/>
      <c r="V103" s="21"/>
      <c r="W103" s="17"/>
      <c r="X103" s="17"/>
      <c r="Y103" s="17"/>
      <c r="Z103" s="17"/>
      <c r="AA103" s="17"/>
      <c r="AB103" s="17"/>
      <c r="AC103" s="65">
        <f>K16</f>
        <v>47.399493099670345</v>
      </c>
      <c r="AD103" s="65">
        <f>IF(L$9&gt;$D$6,0,AC103)</f>
        <v>47.399493099670345</v>
      </c>
      <c r="AE103" s="65">
        <f t="shared" si="32"/>
        <v>47.399493099670345</v>
      </c>
      <c r="AF103" s="65">
        <f t="shared" si="32"/>
        <v>47.399493099670345</v>
      </c>
      <c r="AG103" s="65">
        <f t="shared" si="32"/>
        <v>47.399493099670345</v>
      </c>
      <c r="AH103" s="65">
        <f t="shared" si="32"/>
        <v>47.399493099670345</v>
      </c>
      <c r="AI103" s="65">
        <f t="shared" si="32"/>
        <v>47.399493099670345</v>
      </c>
      <c r="AJ103" s="65">
        <f t="shared" si="32"/>
        <v>47.399493099670345</v>
      </c>
      <c r="AK103" s="65">
        <f t="shared" si="32"/>
        <v>47.399493099670345</v>
      </c>
      <c r="AL103" s="65">
        <f t="shared" si="32"/>
        <v>47.399493099670345</v>
      </c>
      <c r="AM103" s="67"/>
      <c r="AN103" s="67"/>
    </row>
    <row r="104" spans="1:41" s="3" customFormat="1" ht="12" x14ac:dyDescent="0.3">
      <c r="A104" s="17"/>
      <c r="C104" s="3" t="s">
        <v>190</v>
      </c>
      <c r="D104" s="8" t="s">
        <v>32</v>
      </c>
      <c r="E104" s="17"/>
      <c r="F104" s="19"/>
      <c r="G104" s="19"/>
      <c r="H104" s="19"/>
      <c r="I104" s="19"/>
      <c r="J104" s="19"/>
      <c r="K104" s="19"/>
      <c r="L104" s="21">
        <f>L73*L16</f>
        <v>2869.4372382446991</v>
      </c>
      <c r="M104" s="21">
        <f t="shared" si="31"/>
        <v>2869.4372382446991</v>
      </c>
      <c r="N104" s="21">
        <f t="shared" si="31"/>
        <v>2869.4372382446991</v>
      </c>
      <c r="O104" s="21">
        <f t="shared" si="31"/>
        <v>2869.4372382446991</v>
      </c>
      <c r="P104" s="21">
        <f t="shared" si="31"/>
        <v>2869.4372382446991</v>
      </c>
      <c r="Q104" s="21">
        <f t="shared" si="31"/>
        <v>2869.4372382446991</v>
      </c>
      <c r="R104" s="21">
        <f t="shared" si="31"/>
        <v>2869.4372382446991</v>
      </c>
      <c r="S104" s="21">
        <f t="shared" si="31"/>
        <v>2869.4372382446991</v>
      </c>
      <c r="T104" s="21">
        <f t="shared" si="31"/>
        <v>2869.4372382446991</v>
      </c>
      <c r="U104" s="21">
        <f t="shared" si="31"/>
        <v>2869.4372382446991</v>
      </c>
      <c r="V104" s="21"/>
      <c r="W104" s="17"/>
      <c r="X104" s="17"/>
      <c r="Y104" s="17"/>
      <c r="Z104" s="17"/>
      <c r="AA104" s="17"/>
      <c r="AB104" s="17"/>
      <c r="AC104" s="17"/>
      <c r="AD104" s="65">
        <f>L16</f>
        <v>42.454628229484072</v>
      </c>
      <c r="AE104" s="65">
        <f>IF(M$9&gt;$D$6,0,AD104)</f>
        <v>42.454628229484072</v>
      </c>
      <c r="AF104" s="65">
        <f t="shared" si="32"/>
        <v>42.454628229484072</v>
      </c>
      <c r="AG104" s="65">
        <f t="shared" si="32"/>
        <v>42.454628229484072</v>
      </c>
      <c r="AH104" s="65">
        <f t="shared" si="32"/>
        <v>42.454628229484072</v>
      </c>
      <c r="AI104" s="65">
        <f t="shared" si="32"/>
        <v>42.454628229484072</v>
      </c>
      <c r="AJ104" s="65">
        <f t="shared" si="32"/>
        <v>42.454628229484072</v>
      </c>
      <c r="AK104" s="65">
        <f t="shared" si="32"/>
        <v>42.454628229484072</v>
      </c>
      <c r="AL104" s="65">
        <f t="shared" si="32"/>
        <v>42.454628229484072</v>
      </c>
      <c r="AM104" s="65">
        <f t="shared" si="32"/>
        <v>42.454628229484072</v>
      </c>
      <c r="AN104" s="67"/>
    </row>
    <row r="105" spans="1:41" s="3" customFormat="1" ht="12" x14ac:dyDescent="0.3">
      <c r="A105" s="17"/>
      <c r="C105" s="3" t="s">
        <v>191</v>
      </c>
      <c r="D105" s="8" t="s">
        <v>32</v>
      </c>
      <c r="E105" s="17"/>
      <c r="F105" s="19"/>
      <c r="G105" s="19"/>
      <c r="H105" s="19"/>
      <c r="I105" s="19"/>
      <c r="J105" s="19"/>
      <c r="K105" s="19"/>
      <c r="L105" s="21"/>
      <c r="M105" s="21">
        <f>M73*M16</f>
        <v>2640.5976239003276</v>
      </c>
      <c r="N105" s="21">
        <f t="shared" si="31"/>
        <v>2640.5976239003276</v>
      </c>
      <c r="O105" s="21">
        <f t="shared" si="31"/>
        <v>2640.5976239003276</v>
      </c>
      <c r="P105" s="21">
        <f t="shared" si="31"/>
        <v>2640.5976239003276</v>
      </c>
      <c r="Q105" s="21">
        <f t="shared" si="31"/>
        <v>2640.5976239003276</v>
      </c>
      <c r="R105" s="21">
        <f t="shared" si="31"/>
        <v>2640.5976239003276</v>
      </c>
      <c r="S105" s="21">
        <f t="shared" si="31"/>
        <v>2640.5976239003276</v>
      </c>
      <c r="T105" s="21">
        <f t="shared" si="31"/>
        <v>2640.5976239003276</v>
      </c>
      <c r="U105" s="21">
        <f t="shared" si="31"/>
        <v>2640.5976239003276</v>
      </c>
      <c r="V105" s="21">
        <f t="shared" si="31"/>
        <v>2640.5976239003276</v>
      </c>
      <c r="W105" s="17"/>
      <c r="X105" s="17"/>
      <c r="Y105" s="17"/>
      <c r="Z105" s="17"/>
      <c r="AA105" s="17"/>
      <c r="AB105" s="17"/>
      <c r="AC105" s="17"/>
      <c r="AD105" s="17"/>
      <c r="AE105" s="65">
        <f>M16</f>
        <v>39.068842117252579</v>
      </c>
      <c r="AF105" s="65">
        <f>IF(N$9&gt;$D$6,0,AE105)</f>
        <v>39.068842117252579</v>
      </c>
      <c r="AG105" s="65">
        <f t="shared" si="32"/>
        <v>39.068842117252579</v>
      </c>
      <c r="AH105" s="65">
        <f t="shared" si="32"/>
        <v>39.068842117252579</v>
      </c>
      <c r="AI105" s="65">
        <f t="shared" si="32"/>
        <v>39.068842117252579</v>
      </c>
      <c r="AJ105" s="65">
        <f t="shared" si="32"/>
        <v>39.068842117252579</v>
      </c>
      <c r="AK105" s="65">
        <f t="shared" si="32"/>
        <v>39.068842117252579</v>
      </c>
      <c r="AL105" s="65">
        <f t="shared" si="32"/>
        <v>39.068842117252579</v>
      </c>
      <c r="AM105" s="65">
        <f t="shared" si="32"/>
        <v>39.068842117252579</v>
      </c>
      <c r="AN105" s="65">
        <f t="shared" si="32"/>
        <v>39.068842117252579</v>
      </c>
    </row>
    <row r="106" spans="1:41" s="3" customFormat="1" ht="12" x14ac:dyDescent="0.3">
      <c r="A106" s="17"/>
      <c r="C106" s="3" t="s">
        <v>192</v>
      </c>
      <c r="D106" s="8" t="s">
        <v>32</v>
      </c>
      <c r="E106" s="17"/>
      <c r="F106" s="19"/>
      <c r="G106" s="19"/>
      <c r="H106" s="19"/>
      <c r="I106" s="19"/>
      <c r="J106" s="19"/>
      <c r="K106" s="19"/>
      <c r="L106" s="21"/>
      <c r="M106" s="21"/>
      <c r="N106" s="21">
        <f>N73*N16</f>
        <v>2423.9655767088652</v>
      </c>
      <c r="O106" s="21">
        <f t="shared" si="31"/>
        <v>2423.9655767088652</v>
      </c>
      <c r="P106" s="21">
        <f t="shared" si="31"/>
        <v>2423.9655767088652</v>
      </c>
      <c r="Q106" s="21">
        <f t="shared" si="31"/>
        <v>2423.9655767088652</v>
      </c>
      <c r="R106" s="21">
        <f t="shared" si="31"/>
        <v>2423.9655767088652</v>
      </c>
      <c r="S106" s="21">
        <f t="shared" si="31"/>
        <v>2423.9655767088652</v>
      </c>
      <c r="T106" s="21">
        <f t="shared" si="31"/>
        <v>2423.9655767088652</v>
      </c>
      <c r="U106" s="21">
        <f t="shared" si="31"/>
        <v>2423.9655767088652</v>
      </c>
      <c r="V106" s="21">
        <f t="shared" si="31"/>
        <v>2423.9655767088652</v>
      </c>
      <c r="W106" s="17"/>
      <c r="X106" s="17"/>
      <c r="Y106" s="17"/>
      <c r="Z106" s="17"/>
      <c r="AA106" s="17"/>
      <c r="AB106" s="17"/>
      <c r="AC106" s="17"/>
      <c r="AD106" s="17"/>
      <c r="AE106" s="17"/>
      <c r="AF106" s="65">
        <f>N16</f>
        <v>35.863672509942532</v>
      </c>
      <c r="AG106" s="65">
        <f>IF(O$9&gt;$D$6,0,AF106)</f>
        <v>35.863672509942532</v>
      </c>
      <c r="AH106" s="65">
        <f t="shared" si="32"/>
        <v>35.863672509942532</v>
      </c>
      <c r="AI106" s="65">
        <f t="shared" si="32"/>
        <v>35.863672509942532</v>
      </c>
      <c r="AJ106" s="65">
        <f t="shared" si="32"/>
        <v>35.863672509942532</v>
      </c>
      <c r="AK106" s="65">
        <f t="shared" si="32"/>
        <v>35.863672509942532</v>
      </c>
      <c r="AL106" s="65">
        <f t="shared" si="32"/>
        <v>35.863672509942532</v>
      </c>
      <c r="AM106" s="65">
        <f t="shared" si="32"/>
        <v>35.863672509942532</v>
      </c>
      <c r="AN106" s="65">
        <f t="shared" si="32"/>
        <v>35.863672509942532</v>
      </c>
    </row>
    <row r="107" spans="1:41" s="3" customFormat="1" ht="12" x14ac:dyDescent="0.3">
      <c r="A107" s="17"/>
      <c r="C107" s="3" t="s">
        <v>193</v>
      </c>
      <c r="D107" s="8" t="s">
        <v>32</v>
      </c>
      <c r="E107" s="17"/>
      <c r="F107" s="19"/>
      <c r="G107" s="19"/>
      <c r="H107" s="19"/>
      <c r="I107" s="19"/>
      <c r="J107" s="19"/>
      <c r="K107" s="19"/>
      <c r="L107" s="21"/>
      <c r="M107" s="21"/>
      <c r="N107" s="21"/>
      <c r="O107" s="21">
        <f>O73*O16</f>
        <v>2215.6426451508019</v>
      </c>
      <c r="P107" s="21">
        <f t="shared" si="31"/>
        <v>2215.6426451508019</v>
      </c>
      <c r="Q107" s="21">
        <f t="shared" si="31"/>
        <v>2215.6426451508019</v>
      </c>
      <c r="R107" s="21">
        <f t="shared" si="31"/>
        <v>2215.6426451508019</v>
      </c>
      <c r="S107" s="21">
        <f t="shared" si="31"/>
        <v>2215.6426451508019</v>
      </c>
      <c r="T107" s="21">
        <f t="shared" si="31"/>
        <v>2215.6426451508019</v>
      </c>
      <c r="U107" s="21">
        <f t="shared" si="31"/>
        <v>2215.6426451508019</v>
      </c>
      <c r="V107" s="21">
        <f t="shared" si="31"/>
        <v>2215.6426451508019</v>
      </c>
      <c r="W107" s="17"/>
      <c r="X107" s="17"/>
      <c r="Y107" s="17"/>
      <c r="Z107" s="17"/>
      <c r="AA107" s="17"/>
      <c r="AB107" s="17"/>
      <c r="AC107" s="17"/>
      <c r="AD107" s="17"/>
      <c r="AE107" s="17"/>
      <c r="AF107" s="17"/>
      <c r="AG107" s="65">
        <f>O16</f>
        <v>32.78144004529937</v>
      </c>
      <c r="AH107" s="65">
        <f>IF(P$9&gt;$D$6,0,AG107)</f>
        <v>32.78144004529937</v>
      </c>
      <c r="AI107" s="65">
        <f t="shared" si="32"/>
        <v>32.78144004529937</v>
      </c>
      <c r="AJ107" s="65">
        <f t="shared" si="32"/>
        <v>32.78144004529937</v>
      </c>
      <c r="AK107" s="65">
        <f t="shared" si="32"/>
        <v>32.78144004529937</v>
      </c>
      <c r="AL107" s="65">
        <f t="shared" si="32"/>
        <v>32.78144004529937</v>
      </c>
      <c r="AM107" s="65">
        <f t="shared" si="32"/>
        <v>32.78144004529937</v>
      </c>
      <c r="AN107" s="65">
        <f t="shared" si="32"/>
        <v>32.78144004529937</v>
      </c>
    </row>
    <row r="108" spans="1:41" s="3" customFormat="1" ht="12" x14ac:dyDescent="0.3">
      <c r="A108" s="17"/>
      <c r="C108" s="3" t="s">
        <v>194</v>
      </c>
      <c r="D108" s="8" t="s">
        <v>32</v>
      </c>
      <c r="E108" s="17"/>
      <c r="F108" s="19"/>
      <c r="G108" s="19"/>
      <c r="H108" s="19"/>
      <c r="I108" s="19"/>
      <c r="J108" s="19"/>
      <c r="K108" s="19"/>
      <c r="L108" s="21"/>
      <c r="M108" s="21"/>
      <c r="N108" s="21"/>
      <c r="O108" s="21"/>
      <c r="P108" s="21">
        <f>P73*P16</f>
        <v>2009.1118143097226</v>
      </c>
      <c r="Q108" s="21">
        <f t="shared" si="31"/>
        <v>2009.1118143097226</v>
      </c>
      <c r="R108" s="21">
        <f t="shared" si="31"/>
        <v>2009.1118143097226</v>
      </c>
      <c r="S108" s="21">
        <f t="shared" si="31"/>
        <v>2009.1118143097226</v>
      </c>
      <c r="T108" s="21">
        <f t="shared" si="31"/>
        <v>2009.1118143097226</v>
      </c>
      <c r="U108" s="21">
        <f t="shared" si="31"/>
        <v>2009.1118143097226</v>
      </c>
      <c r="V108" s="21">
        <f t="shared" si="31"/>
        <v>2009.1118143097226</v>
      </c>
      <c r="W108" s="17"/>
      <c r="X108" s="17"/>
      <c r="Y108" s="17"/>
      <c r="Z108" s="17"/>
      <c r="AA108" s="17"/>
      <c r="AB108" s="17"/>
      <c r="AC108" s="17"/>
      <c r="AD108" s="17"/>
      <c r="AE108" s="17"/>
      <c r="AF108" s="17"/>
      <c r="AG108" s="49"/>
      <c r="AH108" s="65">
        <f>P16</f>
        <v>29.725722525355216</v>
      </c>
      <c r="AI108" s="65">
        <f>IF(Q$9&gt;$D$6,0,AH108)</f>
        <v>29.725722525355216</v>
      </c>
      <c r="AJ108" s="65">
        <f t="shared" si="32"/>
        <v>29.725722525355216</v>
      </c>
      <c r="AK108" s="65">
        <f t="shared" si="32"/>
        <v>29.725722525355216</v>
      </c>
      <c r="AL108" s="65">
        <f t="shared" si="32"/>
        <v>29.725722525355216</v>
      </c>
      <c r="AM108" s="65">
        <f t="shared" si="32"/>
        <v>29.725722525355216</v>
      </c>
      <c r="AN108" s="65">
        <f t="shared" si="32"/>
        <v>29.725722525355216</v>
      </c>
    </row>
    <row r="109" spans="1:41" s="3" customFormat="1" ht="12" x14ac:dyDescent="0.3">
      <c r="A109" s="17"/>
      <c r="C109" s="3" t="s">
        <v>195</v>
      </c>
      <c r="D109" s="8" t="s">
        <v>32</v>
      </c>
      <c r="E109" s="17"/>
      <c r="F109" s="19"/>
      <c r="G109" s="19"/>
      <c r="H109" s="19"/>
      <c r="I109" s="19"/>
      <c r="J109" s="19"/>
      <c r="K109" s="19"/>
      <c r="L109" s="21"/>
      <c r="M109" s="21"/>
      <c r="N109" s="21"/>
      <c r="O109" s="21"/>
      <c r="P109" s="21"/>
      <c r="Q109" s="21">
        <f>Q73*Q16</f>
        <v>1798.7769863923493</v>
      </c>
      <c r="R109" s="21">
        <f t="shared" si="31"/>
        <v>1798.7769863923493</v>
      </c>
      <c r="S109" s="21">
        <f t="shared" si="31"/>
        <v>1798.7769863923493</v>
      </c>
      <c r="T109" s="21">
        <f t="shared" si="31"/>
        <v>1798.7769863923493</v>
      </c>
      <c r="U109" s="21">
        <f t="shared" si="31"/>
        <v>1798.7769863923493</v>
      </c>
      <c r="V109" s="21">
        <f t="shared" si="31"/>
        <v>1798.7769863923493</v>
      </c>
      <c r="W109" s="17"/>
      <c r="X109" s="17"/>
      <c r="Y109" s="17"/>
      <c r="Z109" s="17"/>
      <c r="AA109" s="17"/>
      <c r="AB109" s="17"/>
      <c r="AC109" s="17"/>
      <c r="AD109" s="17"/>
      <c r="AE109" s="17"/>
      <c r="AF109" s="17"/>
      <c r="AG109" s="49"/>
      <c r="AH109" s="49"/>
      <c r="AI109" s="65">
        <f>Q16</f>
        <v>26.613723139577715</v>
      </c>
      <c r="AJ109" s="65">
        <f>IF(R$9&gt;$D$6,0,AI109)</f>
        <v>26.613723139577715</v>
      </c>
      <c r="AK109" s="65">
        <f t="shared" si="32"/>
        <v>26.613723139577715</v>
      </c>
      <c r="AL109" s="65">
        <f t="shared" si="32"/>
        <v>26.613723139577715</v>
      </c>
      <c r="AM109" s="65">
        <f t="shared" si="32"/>
        <v>26.613723139577715</v>
      </c>
      <c r="AN109" s="65">
        <f t="shared" si="32"/>
        <v>26.613723139577715</v>
      </c>
    </row>
    <row r="110" spans="1:41" s="3" customFormat="1" ht="12" x14ac:dyDescent="0.3">
      <c r="A110" s="17"/>
      <c r="C110" s="3" t="s">
        <v>302</v>
      </c>
      <c r="D110" s="8" t="s">
        <v>32</v>
      </c>
      <c r="E110" s="17"/>
      <c r="F110" s="19"/>
      <c r="G110" s="19"/>
      <c r="H110" s="19"/>
      <c r="I110" s="19"/>
      <c r="J110" s="19"/>
      <c r="K110" s="19"/>
      <c r="L110" s="21"/>
      <c r="M110" s="21"/>
      <c r="N110" s="21"/>
      <c r="O110" s="21"/>
      <c r="P110" s="21"/>
      <c r="Q110" s="21"/>
      <c r="R110" s="21">
        <f>R73*R16</f>
        <v>1670.1756033021732</v>
      </c>
      <c r="S110" s="21">
        <f t="shared" si="31"/>
        <v>1670.1756033021732</v>
      </c>
      <c r="T110" s="21">
        <f t="shared" si="31"/>
        <v>1670.1756033021732</v>
      </c>
      <c r="U110" s="21">
        <f t="shared" si="31"/>
        <v>1670.1756033021732</v>
      </c>
      <c r="V110" s="21">
        <f t="shared" si="31"/>
        <v>1670.1756033021732</v>
      </c>
      <c r="W110" s="17"/>
      <c r="X110" s="17"/>
      <c r="Y110" s="17"/>
      <c r="Z110" s="17"/>
      <c r="AA110" s="17"/>
      <c r="AB110" s="17"/>
      <c r="AC110" s="17"/>
      <c r="AD110" s="17"/>
      <c r="AE110" s="17"/>
      <c r="AF110" s="17"/>
      <c r="AG110" s="49"/>
      <c r="AH110" s="49"/>
      <c r="AI110" s="49"/>
      <c r="AJ110" s="65">
        <f>R16</f>
        <v>24.711007221584428</v>
      </c>
      <c r="AK110" s="65">
        <f>IF(S$9&gt;$D$6,0,AJ110)</f>
        <v>24.711007221584428</v>
      </c>
      <c r="AL110" s="65">
        <f t="shared" si="32"/>
        <v>24.711007221584428</v>
      </c>
      <c r="AM110" s="65">
        <f t="shared" si="32"/>
        <v>24.711007221584428</v>
      </c>
      <c r="AN110" s="65">
        <f t="shared" si="32"/>
        <v>24.711007221584428</v>
      </c>
    </row>
    <row r="111" spans="1:41" s="3" customFormat="1" ht="12" x14ac:dyDescent="0.3">
      <c r="A111" s="17"/>
      <c r="C111" s="3" t="s">
        <v>303</v>
      </c>
      <c r="D111" s="8" t="s">
        <v>32</v>
      </c>
      <c r="E111" s="17"/>
      <c r="F111" s="19"/>
      <c r="G111" s="19"/>
      <c r="H111" s="19"/>
      <c r="I111" s="19"/>
      <c r="J111" s="19"/>
      <c r="K111" s="19"/>
      <c r="L111" s="21"/>
      <c r="M111" s="21"/>
      <c r="N111" s="21"/>
      <c r="O111" s="21"/>
      <c r="P111" s="21"/>
      <c r="Q111" s="21"/>
      <c r="R111" s="21"/>
      <c r="S111" s="21">
        <f>S73*S16</f>
        <v>1532.0545171331858</v>
      </c>
      <c r="T111" s="21">
        <f t="shared" si="31"/>
        <v>1532.0545171331858</v>
      </c>
      <c r="U111" s="21">
        <f t="shared" si="31"/>
        <v>1532.0545171331858</v>
      </c>
      <c r="V111" s="21">
        <f t="shared" si="31"/>
        <v>1532.0545171331858</v>
      </c>
      <c r="W111" s="17"/>
      <c r="X111" s="17"/>
      <c r="Y111" s="17"/>
      <c r="Z111" s="17"/>
      <c r="AA111" s="17"/>
      <c r="AB111" s="17"/>
      <c r="AC111" s="17"/>
      <c r="AD111" s="17"/>
      <c r="AE111" s="17"/>
      <c r="AF111" s="17"/>
      <c r="AG111" s="49"/>
      <c r="AH111" s="49"/>
      <c r="AI111" s="49"/>
      <c r="AJ111" s="49"/>
      <c r="AK111" s="65">
        <f>S16</f>
        <v>22.667442969402366</v>
      </c>
      <c r="AL111" s="68">
        <f>IF(T$9&gt;$D$6,0,AK111)</f>
        <v>22.667442969402366</v>
      </c>
      <c r="AM111" s="68">
        <f t="shared" si="32"/>
        <v>22.667442969402366</v>
      </c>
      <c r="AN111" s="68">
        <f t="shared" si="32"/>
        <v>22.667442969402366</v>
      </c>
    </row>
    <row r="112" spans="1:41" s="3" customFormat="1" ht="12" x14ac:dyDescent="0.3">
      <c r="A112" s="17"/>
      <c r="C112" s="3" t="s">
        <v>304</v>
      </c>
      <c r="D112" s="8" t="s">
        <v>32</v>
      </c>
      <c r="E112" s="17"/>
      <c r="F112" s="19"/>
      <c r="G112" s="19"/>
      <c r="H112" s="19"/>
      <c r="I112" s="19"/>
      <c r="J112" s="19"/>
      <c r="K112" s="19"/>
      <c r="L112" s="21"/>
      <c r="M112" s="21"/>
      <c r="N112" s="21"/>
      <c r="O112" s="21"/>
      <c r="P112" s="21"/>
      <c r="Q112" s="21"/>
      <c r="R112" s="21"/>
      <c r="S112" s="21"/>
      <c r="T112" s="21">
        <f>T73*T16</f>
        <v>1386.403437536715</v>
      </c>
      <c r="U112" s="21">
        <f t="shared" si="31"/>
        <v>1386.403437536715</v>
      </c>
      <c r="V112" s="21">
        <f t="shared" si="31"/>
        <v>1386.403437536715</v>
      </c>
      <c r="W112" s="17"/>
      <c r="X112" s="17"/>
      <c r="Y112" s="17"/>
      <c r="Z112" s="17"/>
      <c r="AA112" s="17"/>
      <c r="AB112" s="17"/>
      <c r="AC112" s="17"/>
      <c r="AD112" s="17"/>
      <c r="AE112" s="17"/>
      <c r="AF112" s="17"/>
      <c r="AG112" s="49"/>
      <c r="AH112" s="49"/>
      <c r="AI112" s="49"/>
      <c r="AJ112" s="49"/>
      <c r="AK112" s="49"/>
      <c r="AL112" s="68">
        <f>T16</f>
        <v>20.512469041736399</v>
      </c>
      <c r="AM112" s="68">
        <f>IF(U$9&gt;$D$6,0,AL112)</f>
        <v>20.512469041736399</v>
      </c>
      <c r="AN112" s="68">
        <f>IF(V$9&gt;$D$6,0,AM112)</f>
        <v>20.512469041736399</v>
      </c>
    </row>
    <row r="113" spans="1:41" s="3" customFormat="1" ht="12" x14ac:dyDescent="0.3">
      <c r="A113" s="17"/>
      <c r="C113" s="3" t="s">
        <v>305</v>
      </c>
      <c r="D113" s="8" t="s">
        <v>32</v>
      </c>
      <c r="E113" s="17"/>
      <c r="F113" s="19"/>
      <c r="G113" s="19"/>
      <c r="H113" s="19"/>
      <c r="I113" s="19"/>
      <c r="J113" s="19"/>
      <c r="K113" s="19"/>
      <c r="L113" s="21"/>
      <c r="M113" s="21"/>
      <c r="N113" s="21"/>
      <c r="O113" s="21"/>
      <c r="P113" s="21"/>
      <c r="Q113" s="21"/>
      <c r="R113" s="21"/>
      <c r="S113" s="21"/>
      <c r="T113" s="21"/>
      <c r="U113" s="21">
        <f>U73*U16</f>
        <v>1237.132754555671</v>
      </c>
      <c r="V113" s="21">
        <f t="shared" si="31"/>
        <v>1237.132754555671</v>
      </c>
      <c r="W113" s="17"/>
      <c r="X113" s="17"/>
      <c r="Y113" s="17"/>
      <c r="Z113" s="17"/>
      <c r="AA113" s="17"/>
      <c r="AB113" s="17"/>
      <c r="AC113" s="17"/>
      <c r="AD113" s="17"/>
      <c r="AE113" s="17"/>
      <c r="AF113" s="17"/>
      <c r="AG113" s="49"/>
      <c r="AH113" s="49"/>
      <c r="AI113" s="49"/>
      <c r="AJ113" s="49"/>
      <c r="AK113" s="49"/>
      <c r="AL113" s="69"/>
      <c r="AM113" s="68">
        <f>U16</f>
        <v>18.303941436721406</v>
      </c>
      <c r="AN113" s="68">
        <f>IF(V$9&gt;$D$6,0,AM113)</f>
        <v>18.303941436721406</v>
      </c>
    </row>
    <row r="114" spans="1:41" s="3" customFormat="1" ht="12" x14ac:dyDescent="0.3">
      <c r="A114" s="17"/>
      <c r="C114" s="3" t="s">
        <v>306</v>
      </c>
      <c r="D114" s="8" t="s">
        <v>32</v>
      </c>
      <c r="E114" s="17"/>
      <c r="F114" s="19"/>
      <c r="G114" s="19"/>
      <c r="H114" s="19"/>
      <c r="I114" s="19"/>
      <c r="J114" s="19"/>
      <c r="K114" s="19"/>
      <c r="L114" s="21"/>
      <c r="M114" s="21"/>
      <c r="N114" s="21"/>
      <c r="O114" s="21"/>
      <c r="P114" s="21"/>
      <c r="Q114" s="21"/>
      <c r="R114" s="21"/>
      <c r="S114" s="21"/>
      <c r="T114" s="21"/>
      <c r="U114" s="21"/>
      <c r="V114" s="21">
        <f>V73*V16</f>
        <v>1088.8599244463612</v>
      </c>
      <c r="W114" s="17"/>
      <c r="X114" s="17"/>
      <c r="Y114" s="17"/>
      <c r="Z114" s="17"/>
      <c r="AA114" s="17"/>
      <c r="AB114" s="17"/>
      <c r="AC114" s="17"/>
      <c r="AD114" s="17"/>
      <c r="AE114" s="17"/>
      <c r="AF114" s="17"/>
      <c r="AG114" s="49"/>
      <c r="AH114" s="49"/>
      <c r="AI114" s="49"/>
      <c r="AJ114" s="49"/>
      <c r="AK114" s="49"/>
      <c r="AL114" s="69"/>
      <c r="AM114" s="69"/>
      <c r="AN114" s="68">
        <f>V16</f>
        <v>16.110177518513211</v>
      </c>
    </row>
    <row r="115" spans="1:41" s="3" customFormat="1" ht="12" x14ac:dyDescent="0.3">
      <c r="A115" s="17"/>
      <c r="C115" s="9" t="s">
        <v>307</v>
      </c>
      <c r="D115" s="10" t="s">
        <v>32</v>
      </c>
      <c r="E115" s="23"/>
      <c r="F115" s="22">
        <f>SUM(F98:F114)</f>
        <v>0</v>
      </c>
      <c r="G115" s="22">
        <f t="shared" ref="G115:V115" si="33">SUM(G98:G114)</f>
        <v>0</v>
      </c>
      <c r="H115" s="22">
        <f t="shared" si="33"/>
        <v>4109.2992260948331</v>
      </c>
      <c r="I115" s="22">
        <f t="shared" si="33"/>
        <v>7958.090763929993</v>
      </c>
      <c r="J115" s="22">
        <f t="shared" si="33"/>
        <v>11495.414199513951</v>
      </c>
      <c r="K115" s="22">
        <f t="shared" si="33"/>
        <v>14699.066574914097</v>
      </c>
      <c r="L115" s="22">
        <f t="shared" si="33"/>
        <v>17568.503813158797</v>
      </c>
      <c r="M115" s="22">
        <f t="shared" si="33"/>
        <v>20209.101437059126</v>
      </c>
      <c r="N115" s="22">
        <f t="shared" si="33"/>
        <v>22633.067013767992</v>
      </c>
      <c r="O115" s="22">
        <f t="shared" si="33"/>
        <v>24848.709658918793</v>
      </c>
      <c r="P115" s="22">
        <f t="shared" si="33"/>
        <v>26857.821473228516</v>
      </c>
      <c r="Q115" s="22">
        <f t="shared" si="33"/>
        <v>28656.598459620865</v>
      </c>
      <c r="R115" s="22">
        <f t="shared" si="33"/>
        <v>26217.474836828205</v>
      </c>
      <c r="S115" s="22">
        <f t="shared" si="33"/>
        <v>23900.737816126231</v>
      </c>
      <c r="T115" s="22">
        <f t="shared" si="33"/>
        <v>21749.817818078987</v>
      </c>
      <c r="U115" s="22">
        <f t="shared" si="33"/>
        <v>19783.298197234511</v>
      </c>
      <c r="V115" s="22">
        <f t="shared" si="33"/>
        <v>18002.720883436174</v>
      </c>
      <c r="W115" s="17"/>
      <c r="X115" s="17"/>
      <c r="Y115" s="17"/>
      <c r="Z115" s="62">
        <f t="shared" ref="Z115:AI115" si="34">SUM(Z98:Z114)</f>
        <v>60.798949913357653</v>
      </c>
      <c r="AA115" s="62">
        <f t="shared" si="34"/>
        <v>117.74357016632787</v>
      </c>
      <c r="AB115" s="62">
        <f t="shared" si="34"/>
        <v>170.07987827008145</v>
      </c>
      <c r="AC115" s="62">
        <f t="shared" si="34"/>
        <v>217.47937136975179</v>
      </c>
      <c r="AD115" s="62">
        <f t="shared" si="34"/>
        <v>259.93399959923585</v>
      </c>
      <c r="AE115" s="62">
        <f t="shared" si="34"/>
        <v>299.00284171648843</v>
      </c>
      <c r="AF115" s="62">
        <f t="shared" si="34"/>
        <v>334.86651422643098</v>
      </c>
      <c r="AG115" s="62">
        <f t="shared" si="34"/>
        <v>367.64795427173033</v>
      </c>
      <c r="AH115" s="62">
        <f t="shared" si="34"/>
        <v>397.37367679708552</v>
      </c>
      <c r="AI115" s="62">
        <f t="shared" si="34"/>
        <v>423.98739993666322</v>
      </c>
      <c r="AJ115" s="62">
        <f>SUM(AJ101:AJ114)</f>
        <v>387.89945724489002</v>
      </c>
      <c r="AK115" s="62">
        <f>SUM(AK102:AK114)</f>
        <v>353.62227996132225</v>
      </c>
      <c r="AL115" s="62">
        <f>SUM(AL103:AL114)</f>
        <v>321.79844089930504</v>
      </c>
      <c r="AM115" s="62">
        <f>SUM(AM104:AM114)</f>
        <v>292.7028892363561</v>
      </c>
      <c r="AN115" s="62">
        <f>SUM(AN105:AN114)</f>
        <v>266.35843852538528</v>
      </c>
      <c r="AO115" s="69" t="s">
        <v>393</v>
      </c>
    </row>
    <row r="116" spans="1:41" s="3" customFormat="1" ht="12" x14ac:dyDescent="0.3">
      <c r="A116" s="17"/>
      <c r="C116" s="9"/>
      <c r="D116" s="10"/>
      <c r="E116" s="23"/>
      <c r="F116" s="22"/>
      <c r="G116" s="22"/>
      <c r="H116" s="22"/>
      <c r="I116" s="22"/>
      <c r="J116" s="22"/>
      <c r="K116" s="22"/>
      <c r="L116" s="22"/>
      <c r="M116" s="22"/>
      <c r="N116" s="22"/>
      <c r="O116" s="22"/>
      <c r="P116" s="22"/>
      <c r="Q116" s="22"/>
      <c r="R116" s="22"/>
      <c r="S116" s="22"/>
      <c r="T116" s="22"/>
      <c r="U116" s="22"/>
      <c r="V116" s="22"/>
      <c r="W116" s="17"/>
      <c r="X116" s="17"/>
      <c r="Y116" s="17"/>
      <c r="Z116" s="17"/>
      <c r="AA116" s="17"/>
      <c r="AB116" s="17"/>
      <c r="AC116" s="17"/>
      <c r="AD116" s="17"/>
      <c r="AE116" s="17"/>
      <c r="AF116" s="17"/>
      <c r="AG116" s="49"/>
      <c r="AH116" s="49"/>
      <c r="AI116" s="49"/>
      <c r="AJ116" s="49"/>
      <c r="AK116" s="49"/>
      <c r="AL116" s="69"/>
      <c r="AM116" s="69"/>
      <c r="AN116" s="68"/>
    </row>
    <row r="117" spans="1:41" s="3" customFormat="1" ht="12" x14ac:dyDescent="0.3">
      <c r="A117" s="17"/>
      <c r="C117" s="3" t="s">
        <v>37</v>
      </c>
      <c r="D117" s="8" t="s">
        <v>33</v>
      </c>
      <c r="E117" s="17"/>
      <c r="F117" s="24">
        <v>0.20453020005884084</v>
      </c>
      <c r="G117" s="24">
        <v>0.20657550205942926</v>
      </c>
      <c r="H117" s="24">
        <v>0.20864125708002357</v>
      </c>
      <c r="I117" s="24">
        <v>0.21072766965082382</v>
      </c>
      <c r="J117" s="24">
        <v>0.21283494634733205</v>
      </c>
      <c r="K117" s="24">
        <v>0.21496329581080537</v>
      </c>
      <c r="L117" s="24">
        <v>0.21711292876891342</v>
      </c>
      <c r="M117" s="24">
        <v>0.21928405805660256</v>
      </c>
      <c r="N117" s="24">
        <v>0.2214768986371686</v>
      </c>
      <c r="O117" s="24">
        <v>0.22369166762354029</v>
      </c>
      <c r="P117" s="24">
        <v>0.22592858429977569</v>
      </c>
      <c r="Q117" s="24">
        <v>0.22818787014277345</v>
      </c>
      <c r="R117" s="24">
        <v>0.22818787014277345</v>
      </c>
      <c r="S117" s="24">
        <v>0.22818787014277345</v>
      </c>
      <c r="T117" s="24">
        <v>0.22818787014277345</v>
      </c>
      <c r="U117" s="24">
        <v>0.22818787014277345</v>
      </c>
      <c r="V117" s="24">
        <v>0.22818787014277345</v>
      </c>
      <c r="W117" s="17"/>
      <c r="X117" s="17"/>
      <c r="Y117" s="17"/>
    </row>
    <row r="118" spans="1:41" s="3" customFormat="1" ht="12" x14ac:dyDescent="0.3">
      <c r="A118" s="17"/>
      <c r="C118" s="3" t="s">
        <v>38</v>
      </c>
      <c r="D118" s="8" t="s">
        <v>33</v>
      </c>
      <c r="E118" s="17"/>
      <c r="F118" s="24">
        <v>0.1725276512699814</v>
      </c>
      <c r="G118" s="24">
        <v>0.17425292778268123</v>
      </c>
      <c r="H118" s="24">
        <v>0.17599545706050804</v>
      </c>
      <c r="I118" s="24">
        <v>0.17775541163111311</v>
      </c>
      <c r="J118" s="24">
        <v>0.17953296574742425</v>
      </c>
      <c r="K118" s="24">
        <v>0.1813282954048985</v>
      </c>
      <c r="L118" s="24">
        <v>0.18314157835894748</v>
      </c>
      <c r="M118" s="24">
        <v>0.18497299414253696</v>
      </c>
      <c r="N118" s="24">
        <v>0.18682272408396233</v>
      </c>
      <c r="O118" s="24">
        <v>0.18869095132480196</v>
      </c>
      <c r="P118" s="24">
        <v>0.19057786083804998</v>
      </c>
      <c r="Q118" s="24">
        <v>0.19248363944643049</v>
      </c>
      <c r="R118" s="24">
        <v>0.19248363944643049</v>
      </c>
      <c r="S118" s="24">
        <v>0.19248363944643049</v>
      </c>
      <c r="T118" s="24">
        <v>0.19248363944643049</v>
      </c>
      <c r="U118" s="24">
        <v>0.19248363944643049</v>
      </c>
      <c r="V118" s="24">
        <v>0.19248363944643049</v>
      </c>
      <c r="W118" s="17"/>
      <c r="X118" s="17"/>
      <c r="Y118" s="17"/>
      <c r="Z118" s="17"/>
      <c r="AA118" s="17"/>
      <c r="AB118" s="17"/>
      <c r="AC118" s="17"/>
      <c r="AD118" s="17"/>
      <c r="AE118" s="17"/>
      <c r="AF118" s="17"/>
      <c r="AG118" s="17"/>
      <c r="AH118" s="17"/>
      <c r="AI118" s="17"/>
      <c r="AJ118" s="17"/>
      <c r="AK118" s="17"/>
    </row>
    <row r="119" spans="1:41" s="3" customFormat="1" ht="12" x14ac:dyDescent="0.3">
      <c r="A119" s="17"/>
      <c r="D119" s="8"/>
      <c r="E119" s="17"/>
      <c r="F119" s="24"/>
      <c r="G119" s="24"/>
      <c r="H119" s="24"/>
      <c r="I119" s="24"/>
      <c r="J119" s="24"/>
      <c r="K119" s="24"/>
      <c r="L119" s="24"/>
      <c r="M119" s="24"/>
      <c r="N119" s="24"/>
      <c r="O119" s="24"/>
      <c r="P119" s="24"/>
      <c r="Q119" s="24"/>
      <c r="R119" s="24"/>
      <c r="S119" s="24"/>
      <c r="T119" s="24"/>
      <c r="U119" s="24"/>
      <c r="V119" s="24"/>
      <c r="W119" s="17"/>
      <c r="X119" s="17"/>
      <c r="Y119" s="17"/>
      <c r="Z119" s="17"/>
      <c r="AA119" s="17"/>
      <c r="AB119" s="17"/>
      <c r="AC119" s="17"/>
      <c r="AD119" s="17"/>
      <c r="AE119" s="17"/>
      <c r="AF119" s="17"/>
      <c r="AG119" s="17"/>
      <c r="AH119" s="17"/>
      <c r="AI119" s="17"/>
      <c r="AJ119" s="17"/>
      <c r="AK119" s="17"/>
    </row>
    <row r="120" spans="1:41" s="3" customFormat="1" ht="12" x14ac:dyDescent="0.3">
      <c r="A120" s="17"/>
      <c r="C120" s="9" t="s">
        <v>248</v>
      </c>
      <c r="D120" s="10" t="s">
        <v>20</v>
      </c>
      <c r="E120" s="23"/>
      <c r="F120" s="22">
        <f>F94*F117+F115*F118</f>
        <v>0</v>
      </c>
      <c r="G120" s="22">
        <f t="shared" ref="G120:V120" si="35">G94*G117+G115*G118</f>
        <v>0</v>
      </c>
      <c r="H120" s="22">
        <f t="shared" si="35"/>
        <v>724.71469952788027</v>
      </c>
      <c r="I120" s="22">
        <f t="shared" si="35"/>
        <v>1417.5193451947343</v>
      </c>
      <c r="J120" s="22">
        <f t="shared" si="35"/>
        <v>2068.0879299544777</v>
      </c>
      <c r="K120" s="22">
        <f t="shared" si="35"/>
        <v>2670.9181353741074</v>
      </c>
      <c r="L120" s="22">
        <f t="shared" si="35"/>
        <v>3224.2824479775163</v>
      </c>
      <c r="M120" s="22">
        <f t="shared" si="35"/>
        <v>3746.0465514554649</v>
      </c>
      <c r="N120" s="22">
        <f t="shared" si="35"/>
        <v>4237.3668585890991</v>
      </c>
      <c r="O120" s="22">
        <f t="shared" si="35"/>
        <v>4698.7562134285427</v>
      </c>
      <c r="P120" s="22">
        <f t="shared" si="35"/>
        <v>5129.513579366313</v>
      </c>
      <c r="Q120" s="22">
        <f t="shared" si="35"/>
        <v>5528.0343832689787</v>
      </c>
      <c r="R120" s="22">
        <f t="shared" si="35"/>
        <v>5059.9628793949387</v>
      </c>
      <c r="S120" s="22">
        <f t="shared" si="35"/>
        <v>4615.9983959168258</v>
      </c>
      <c r="T120" s="22">
        <f t="shared" si="35"/>
        <v>4204.5292903247564</v>
      </c>
      <c r="U120" s="22">
        <f t="shared" si="35"/>
        <v>3829.0321403759485</v>
      </c>
      <c r="V120" s="22">
        <f t="shared" si="35"/>
        <v>3489.7960983293492</v>
      </c>
      <c r="W120" s="17"/>
      <c r="X120" s="17"/>
      <c r="Y120" s="17"/>
      <c r="Z120" s="17"/>
      <c r="AA120" s="17"/>
      <c r="AB120" s="17"/>
      <c r="AC120" s="17"/>
      <c r="AD120" s="17"/>
      <c r="AE120" s="17"/>
      <c r="AF120" s="17"/>
      <c r="AG120" s="17"/>
      <c r="AH120" s="17"/>
      <c r="AI120" s="17"/>
      <c r="AJ120" s="17"/>
      <c r="AK120" s="17"/>
    </row>
    <row r="121" spans="1:41" s="3" customFormat="1" ht="12" x14ac:dyDescent="0.3">
      <c r="A121" s="17"/>
      <c r="E121" s="17"/>
      <c r="F121" s="19"/>
      <c r="G121" s="19"/>
      <c r="H121" s="19"/>
      <c r="I121" s="19"/>
      <c r="J121" s="19"/>
      <c r="K121" s="19"/>
      <c r="L121" s="19"/>
      <c r="M121" s="19"/>
      <c r="N121" s="19"/>
      <c r="O121" s="19"/>
      <c r="P121" s="19"/>
      <c r="Q121" s="19"/>
      <c r="R121" s="19"/>
      <c r="S121" s="19"/>
      <c r="T121" s="19"/>
      <c r="U121" s="19"/>
      <c r="V121" s="19"/>
      <c r="W121" s="17"/>
      <c r="X121" s="17"/>
      <c r="Y121" s="17"/>
      <c r="Z121" s="17"/>
      <c r="AA121" s="17"/>
      <c r="AB121" s="17"/>
      <c r="AC121" s="17"/>
      <c r="AD121" s="17"/>
      <c r="AE121" s="17"/>
      <c r="AF121" s="17"/>
      <c r="AG121" s="17"/>
      <c r="AH121" s="17"/>
      <c r="AI121" s="17"/>
      <c r="AJ121" s="17"/>
      <c r="AK121" s="17"/>
    </row>
    <row r="122" spans="1:41" s="17" customFormat="1" ht="12" x14ac:dyDescent="0.3">
      <c r="C122" s="23" t="s">
        <v>308</v>
      </c>
      <c r="D122" s="23"/>
      <c r="F122" s="19"/>
      <c r="G122" s="19"/>
      <c r="H122" s="19"/>
      <c r="I122" s="19"/>
      <c r="J122" s="19"/>
      <c r="K122" s="19"/>
      <c r="L122" s="19"/>
      <c r="M122" s="19"/>
      <c r="N122" s="19"/>
      <c r="O122" s="19"/>
      <c r="P122" s="19"/>
      <c r="Q122" s="19"/>
      <c r="R122" s="19"/>
      <c r="S122" s="19"/>
      <c r="T122" s="19"/>
      <c r="U122" s="19"/>
      <c r="V122" s="19"/>
    </row>
    <row r="123" spans="1:41" s="3" customFormat="1" ht="12" x14ac:dyDescent="0.3">
      <c r="A123" s="17"/>
      <c r="C123" s="41" t="s">
        <v>157</v>
      </c>
      <c r="E123" s="17"/>
      <c r="F123" s="19"/>
      <c r="G123" s="19"/>
      <c r="H123" s="19"/>
      <c r="I123" s="19"/>
      <c r="J123" s="19"/>
      <c r="K123" s="19"/>
      <c r="L123" s="19"/>
      <c r="M123" s="19"/>
      <c r="N123" s="19"/>
      <c r="O123" s="19"/>
      <c r="P123" s="19"/>
      <c r="Q123" s="19"/>
      <c r="R123" s="19"/>
      <c r="S123" s="19"/>
      <c r="T123" s="19"/>
      <c r="U123" s="19"/>
      <c r="V123" s="19"/>
      <c r="W123" s="17"/>
      <c r="X123" s="17"/>
      <c r="Y123" s="17"/>
      <c r="Z123" s="17"/>
      <c r="AA123" s="17"/>
      <c r="AB123" s="17"/>
      <c r="AC123" s="17"/>
      <c r="AD123" s="17"/>
      <c r="AE123" s="17"/>
      <c r="AF123" s="17"/>
      <c r="AG123" s="17"/>
      <c r="AH123" s="17"/>
      <c r="AI123" s="17"/>
      <c r="AJ123" s="17"/>
      <c r="AK123" s="17"/>
    </row>
    <row r="124" spans="1:41" s="3" customFormat="1" ht="12" x14ac:dyDescent="0.3">
      <c r="A124" s="17"/>
      <c r="C124" s="3" t="s">
        <v>41</v>
      </c>
      <c r="D124" s="8" t="s">
        <v>35</v>
      </c>
      <c r="E124" s="17"/>
      <c r="F124" s="21">
        <v>100.84615384615384</v>
      </c>
      <c r="G124" s="21">
        <v>102.76923076923076</v>
      </c>
      <c r="H124" s="21">
        <v>110</v>
      </c>
      <c r="I124" s="21">
        <v>118</v>
      </c>
      <c r="J124" s="21">
        <v>126</v>
      </c>
      <c r="K124" s="21">
        <v>134</v>
      </c>
      <c r="L124" s="21">
        <v>142</v>
      </c>
      <c r="M124" s="21">
        <v>150</v>
      </c>
      <c r="N124" s="21">
        <v>152</v>
      </c>
      <c r="O124" s="21">
        <v>154.5</v>
      </c>
      <c r="P124" s="21">
        <v>157</v>
      </c>
      <c r="Q124" s="21">
        <v>160</v>
      </c>
      <c r="R124" s="21">
        <f>Q124</f>
        <v>160</v>
      </c>
      <c r="S124" s="21">
        <f t="shared" ref="S124:V125" si="36">R124</f>
        <v>160</v>
      </c>
      <c r="T124" s="21">
        <f t="shared" si="36"/>
        <v>160</v>
      </c>
      <c r="U124" s="21">
        <f t="shared" si="36"/>
        <v>160</v>
      </c>
      <c r="V124" s="21">
        <f t="shared" si="36"/>
        <v>160</v>
      </c>
      <c r="W124" s="17"/>
      <c r="X124" s="17"/>
      <c r="Y124" s="17"/>
      <c r="Z124" s="17"/>
      <c r="AA124" s="17"/>
      <c r="AB124" s="17"/>
      <c r="AC124" s="17"/>
      <c r="AD124" s="17"/>
      <c r="AE124" s="17"/>
      <c r="AF124" s="17"/>
      <c r="AG124" s="17"/>
      <c r="AH124" s="17"/>
      <c r="AI124" s="17"/>
      <c r="AJ124" s="17"/>
      <c r="AK124" s="17"/>
    </row>
    <row r="125" spans="1:41" s="3" customFormat="1" ht="12" x14ac:dyDescent="0.3">
      <c r="A125" s="17"/>
      <c r="C125" s="3" t="s">
        <v>42</v>
      </c>
      <c r="D125" s="8" t="s">
        <v>35</v>
      </c>
      <c r="E125" s="17"/>
      <c r="F125" s="21">
        <v>119.76923076923077</v>
      </c>
      <c r="G125" s="21">
        <v>124.65384615384616</v>
      </c>
      <c r="H125" s="21">
        <v>132</v>
      </c>
      <c r="I125" s="21">
        <v>139</v>
      </c>
      <c r="J125" s="21">
        <v>148</v>
      </c>
      <c r="K125" s="21">
        <v>157</v>
      </c>
      <c r="L125" s="21">
        <v>166</v>
      </c>
      <c r="M125" s="21">
        <v>175</v>
      </c>
      <c r="N125" s="21">
        <v>178.75</v>
      </c>
      <c r="O125" s="21">
        <v>182.5</v>
      </c>
      <c r="P125" s="21">
        <v>186.25</v>
      </c>
      <c r="Q125" s="21">
        <v>190</v>
      </c>
      <c r="R125" s="21">
        <f>Q125</f>
        <v>190</v>
      </c>
      <c r="S125" s="21">
        <f t="shared" si="36"/>
        <v>190</v>
      </c>
      <c r="T125" s="21">
        <f t="shared" si="36"/>
        <v>190</v>
      </c>
      <c r="U125" s="21">
        <f t="shared" si="36"/>
        <v>190</v>
      </c>
      <c r="V125" s="21">
        <f t="shared" si="36"/>
        <v>190</v>
      </c>
      <c r="W125" s="17"/>
      <c r="X125" s="17"/>
      <c r="Y125" s="17"/>
      <c r="Z125" s="17"/>
      <c r="AA125" s="17"/>
      <c r="AB125" s="17"/>
      <c r="AC125" s="17"/>
      <c r="AD125" s="17"/>
      <c r="AE125" s="17"/>
      <c r="AF125" s="17"/>
      <c r="AG125" s="17"/>
      <c r="AH125" s="17"/>
      <c r="AI125" s="17"/>
      <c r="AJ125" s="17"/>
      <c r="AK125" s="17"/>
    </row>
    <row r="126" spans="1:41" s="3" customFormat="1" ht="12" x14ac:dyDescent="0.3">
      <c r="A126" s="17"/>
      <c r="C126" s="3" t="s">
        <v>43</v>
      </c>
      <c r="D126" s="8" t="s">
        <v>30</v>
      </c>
      <c r="E126" s="17"/>
      <c r="F126" s="20">
        <f t="shared" ref="F126:V127" si="37">F64/F124</f>
        <v>22.55911517925248</v>
      </c>
      <c r="G126" s="20">
        <f t="shared" si="37"/>
        <v>22.136976047904195</v>
      </c>
      <c r="H126" s="20">
        <f t="shared" si="37"/>
        <v>20.681818181818183</v>
      </c>
      <c r="I126" s="20">
        <f t="shared" si="37"/>
        <v>19.279661016949152</v>
      </c>
      <c r="J126" s="20">
        <f t="shared" si="37"/>
        <v>18.055555555555557</v>
      </c>
      <c r="K126" s="20">
        <f t="shared" si="37"/>
        <v>16.977611940298509</v>
      </c>
      <c r="L126" s="20">
        <f t="shared" si="37"/>
        <v>16.02112676056338</v>
      </c>
      <c r="M126" s="20">
        <f t="shared" si="37"/>
        <v>15.166666666666666</v>
      </c>
      <c r="N126" s="20">
        <f t="shared" si="37"/>
        <v>14.967105263157896</v>
      </c>
      <c r="O126" s="20">
        <f t="shared" si="37"/>
        <v>14.724919093851133</v>
      </c>
      <c r="P126" s="20">
        <f t="shared" si="37"/>
        <v>14.490445859872612</v>
      </c>
      <c r="Q126" s="20">
        <f t="shared" si="37"/>
        <v>14.21875</v>
      </c>
      <c r="R126" s="20">
        <f t="shared" si="37"/>
        <v>14.21875</v>
      </c>
      <c r="S126" s="20">
        <f t="shared" si="37"/>
        <v>14.21875</v>
      </c>
      <c r="T126" s="20">
        <f t="shared" si="37"/>
        <v>14.21875</v>
      </c>
      <c r="U126" s="20">
        <f t="shared" si="37"/>
        <v>14.21875</v>
      </c>
      <c r="V126" s="20">
        <f t="shared" si="37"/>
        <v>14.21875</v>
      </c>
      <c r="W126" s="17"/>
      <c r="X126" s="17"/>
      <c r="Y126" s="17"/>
      <c r="Z126" s="17"/>
      <c r="AA126" s="17"/>
      <c r="AB126" s="17"/>
      <c r="AC126" s="17"/>
      <c r="AD126" s="17"/>
      <c r="AE126" s="17"/>
      <c r="AF126" s="17"/>
      <c r="AG126" s="17"/>
      <c r="AH126" s="17"/>
      <c r="AI126" s="17"/>
      <c r="AJ126" s="17"/>
      <c r="AK126" s="17"/>
    </row>
    <row r="127" spans="1:41" s="3" customFormat="1" ht="12" x14ac:dyDescent="0.3">
      <c r="A127" s="17"/>
      <c r="C127" s="3" t="s">
        <v>44</v>
      </c>
      <c r="D127" s="8" t="s">
        <v>30</v>
      </c>
      <c r="E127" s="17"/>
      <c r="F127" s="20">
        <f t="shared" si="37"/>
        <v>21.708413615928066</v>
      </c>
      <c r="G127" s="20">
        <f t="shared" si="37"/>
        <v>20.85775995063252</v>
      </c>
      <c r="H127" s="20">
        <f t="shared" si="37"/>
        <v>19.696969696969695</v>
      </c>
      <c r="I127" s="20">
        <f t="shared" si="37"/>
        <v>18.705035971223023</v>
      </c>
      <c r="J127" s="20">
        <f t="shared" si="37"/>
        <v>17.567567567567568</v>
      </c>
      <c r="K127" s="20">
        <f t="shared" si="37"/>
        <v>16.560509554140129</v>
      </c>
      <c r="L127" s="20">
        <f t="shared" si="37"/>
        <v>15.662650602409638</v>
      </c>
      <c r="M127" s="20">
        <f t="shared" si="37"/>
        <v>14.857142857142858</v>
      </c>
      <c r="N127" s="20">
        <f t="shared" si="37"/>
        <v>14.545454545454545</v>
      </c>
      <c r="O127" s="20">
        <f t="shared" si="37"/>
        <v>14.246575342465754</v>
      </c>
      <c r="P127" s="20">
        <f t="shared" si="37"/>
        <v>13.95973154362416</v>
      </c>
      <c r="Q127" s="20">
        <f t="shared" si="37"/>
        <v>13.684210526315789</v>
      </c>
      <c r="R127" s="20">
        <f t="shared" si="37"/>
        <v>13.684210526315789</v>
      </c>
      <c r="S127" s="20">
        <f t="shared" si="37"/>
        <v>13.684210526315789</v>
      </c>
      <c r="T127" s="20">
        <f t="shared" si="37"/>
        <v>13.684210526315789</v>
      </c>
      <c r="U127" s="20">
        <f t="shared" si="37"/>
        <v>13.684210526315789</v>
      </c>
      <c r="V127" s="20">
        <f t="shared" si="37"/>
        <v>13.684210526315789</v>
      </c>
      <c r="W127" s="17"/>
      <c r="X127" s="17"/>
      <c r="Y127" s="17"/>
      <c r="Z127" s="17"/>
      <c r="AA127" s="17"/>
      <c r="AB127" s="17"/>
      <c r="AC127" s="17"/>
      <c r="AD127" s="17"/>
      <c r="AE127" s="17"/>
      <c r="AF127" s="17"/>
      <c r="AG127" s="17"/>
      <c r="AH127" s="17"/>
      <c r="AI127" s="17"/>
      <c r="AJ127" s="17"/>
      <c r="AK127" s="17"/>
    </row>
    <row r="128" spans="1:41" s="3" customFormat="1" ht="12" x14ac:dyDescent="0.3">
      <c r="A128" s="17"/>
      <c r="C128" s="3" t="s">
        <v>39</v>
      </c>
      <c r="D128" s="8" t="s">
        <v>36</v>
      </c>
      <c r="E128" s="17"/>
      <c r="F128" s="20">
        <f t="shared" ref="F128:V129" si="38">F126*F70/1000</f>
        <v>15.791380625476735</v>
      </c>
      <c r="G128" s="20">
        <f t="shared" si="38"/>
        <v>15.495883233532938</v>
      </c>
      <c r="H128" s="20">
        <f t="shared" si="38"/>
        <v>14.477272727272728</v>
      </c>
      <c r="I128" s="20">
        <f t="shared" si="38"/>
        <v>13.495762711864407</v>
      </c>
      <c r="J128" s="20">
        <f t="shared" si="38"/>
        <v>12.638888888888891</v>
      </c>
      <c r="K128" s="20">
        <f t="shared" si="38"/>
        <v>11.884328358208958</v>
      </c>
      <c r="L128" s="20">
        <f t="shared" si="38"/>
        <v>11.214788732394366</v>
      </c>
      <c r="M128" s="20">
        <f t="shared" si="38"/>
        <v>10.616666666666665</v>
      </c>
      <c r="N128" s="20">
        <f t="shared" si="38"/>
        <v>10.476973684210527</v>
      </c>
      <c r="O128" s="20">
        <f t="shared" si="38"/>
        <v>10.307443365695793</v>
      </c>
      <c r="P128" s="20">
        <f t="shared" si="38"/>
        <v>10.143312101910828</v>
      </c>
      <c r="Q128" s="20">
        <f t="shared" si="38"/>
        <v>9.953125</v>
      </c>
      <c r="R128" s="20">
        <f t="shared" si="38"/>
        <v>9.953125</v>
      </c>
      <c r="S128" s="20">
        <f t="shared" si="38"/>
        <v>9.953125</v>
      </c>
      <c r="T128" s="20">
        <f t="shared" si="38"/>
        <v>9.953125</v>
      </c>
      <c r="U128" s="20">
        <f t="shared" si="38"/>
        <v>9.953125</v>
      </c>
      <c r="V128" s="20">
        <f t="shared" si="38"/>
        <v>9.953125</v>
      </c>
      <c r="W128" s="17"/>
      <c r="X128" s="17"/>
      <c r="Y128" s="17"/>
      <c r="Z128" s="17"/>
      <c r="AA128" s="17"/>
      <c r="AB128" s="17"/>
      <c r="AC128" s="17"/>
      <c r="AD128" s="17"/>
      <c r="AE128" s="17"/>
      <c r="AF128" s="17"/>
      <c r="AG128" s="17"/>
      <c r="AH128" s="17"/>
      <c r="AI128" s="17"/>
      <c r="AJ128" s="17"/>
      <c r="AK128" s="17"/>
    </row>
    <row r="129" spans="1:41" s="3" customFormat="1" ht="12" x14ac:dyDescent="0.3">
      <c r="A129" s="17"/>
      <c r="C129" s="3" t="s">
        <v>40</v>
      </c>
      <c r="D129" s="8" t="s">
        <v>36</v>
      </c>
      <c r="E129" s="17"/>
      <c r="F129" s="20">
        <f t="shared" si="38"/>
        <v>47.758509955041745</v>
      </c>
      <c r="G129" s="20">
        <f t="shared" si="38"/>
        <v>45.887071891391543</v>
      </c>
      <c r="H129" s="20">
        <f t="shared" si="38"/>
        <v>43.333333333333329</v>
      </c>
      <c r="I129" s="20">
        <f t="shared" si="38"/>
        <v>41.151079136690647</v>
      </c>
      <c r="J129" s="20">
        <f t="shared" si="38"/>
        <v>38.648648648648653</v>
      </c>
      <c r="K129" s="20">
        <f t="shared" si="38"/>
        <v>36.433121019108285</v>
      </c>
      <c r="L129" s="20">
        <f t="shared" si="38"/>
        <v>34.4578313253012</v>
      </c>
      <c r="M129" s="20">
        <f t="shared" si="38"/>
        <v>32.685714285714283</v>
      </c>
      <c r="N129" s="20">
        <f t="shared" si="38"/>
        <v>32</v>
      </c>
      <c r="O129" s="20">
        <f t="shared" si="38"/>
        <v>31.342465753424658</v>
      </c>
      <c r="P129" s="20">
        <f t="shared" si="38"/>
        <v>30.711409395973156</v>
      </c>
      <c r="Q129" s="20">
        <f t="shared" si="38"/>
        <v>30.105263157894736</v>
      </c>
      <c r="R129" s="20">
        <f t="shared" si="38"/>
        <v>30.105263157894736</v>
      </c>
      <c r="S129" s="20">
        <f t="shared" si="38"/>
        <v>30.105263157894736</v>
      </c>
      <c r="T129" s="20">
        <f t="shared" si="38"/>
        <v>30.105263157894736</v>
      </c>
      <c r="U129" s="20">
        <f t="shared" si="38"/>
        <v>30.105263157894736</v>
      </c>
      <c r="V129" s="20">
        <f t="shared" si="38"/>
        <v>30.105263157894736</v>
      </c>
      <c r="W129" s="17"/>
      <c r="X129" s="17"/>
      <c r="Y129" s="17"/>
      <c r="Z129" s="17"/>
      <c r="AA129" s="17"/>
      <c r="AB129" s="17"/>
      <c r="AC129" s="17"/>
      <c r="AD129" s="17"/>
      <c r="AE129" s="17"/>
      <c r="AF129" s="17"/>
      <c r="AG129" s="17"/>
      <c r="AH129" s="17"/>
      <c r="AI129" s="17"/>
      <c r="AJ129" s="17"/>
      <c r="AK129" s="17"/>
    </row>
    <row r="130" spans="1:41" s="3" customFormat="1" ht="12" x14ac:dyDescent="0.3">
      <c r="A130" s="17"/>
      <c r="D130" s="8"/>
      <c r="E130" s="17"/>
      <c r="F130" s="20"/>
      <c r="G130" s="20"/>
      <c r="H130" s="20"/>
      <c r="I130" s="20"/>
      <c r="J130" s="20"/>
      <c r="K130" s="20"/>
      <c r="L130" s="20"/>
      <c r="M130" s="20"/>
      <c r="N130" s="20"/>
      <c r="O130" s="20"/>
      <c r="P130" s="20"/>
      <c r="Q130" s="20"/>
      <c r="R130" s="20"/>
      <c r="S130" s="20"/>
      <c r="T130" s="20"/>
      <c r="U130" s="20"/>
      <c r="V130" s="20"/>
      <c r="W130" s="17"/>
      <c r="X130" s="17"/>
      <c r="Y130" s="17"/>
      <c r="Z130" s="17"/>
      <c r="AA130" s="17"/>
      <c r="AB130" s="17"/>
      <c r="AC130" s="17"/>
      <c r="AD130" s="17"/>
      <c r="AE130" s="17"/>
      <c r="AF130" s="17"/>
      <c r="AG130" s="17"/>
      <c r="AH130" s="17"/>
      <c r="AI130" s="17"/>
      <c r="AJ130" s="17"/>
      <c r="AK130" s="17"/>
    </row>
    <row r="131" spans="1:41" s="3" customFormat="1" ht="12" x14ac:dyDescent="0.3">
      <c r="A131" s="17"/>
      <c r="C131" s="9" t="s">
        <v>309</v>
      </c>
      <c r="D131" s="8"/>
      <c r="E131" s="17"/>
      <c r="F131" s="20"/>
      <c r="G131" s="20"/>
      <c r="H131" s="20"/>
      <c r="I131" s="20"/>
      <c r="J131" s="20"/>
      <c r="K131" s="20"/>
      <c r="L131" s="20"/>
      <c r="M131" s="20"/>
      <c r="N131" s="20"/>
      <c r="O131" s="20"/>
      <c r="P131" s="20"/>
      <c r="Q131" s="20"/>
      <c r="R131" s="20"/>
      <c r="S131" s="20"/>
      <c r="T131" s="20"/>
      <c r="U131" s="20"/>
      <c r="V131" s="20"/>
      <c r="W131" s="17"/>
      <c r="X131" s="17"/>
      <c r="Y131" s="17"/>
      <c r="Z131" s="17"/>
      <c r="AA131" s="17"/>
      <c r="AB131" s="17"/>
      <c r="AC131" s="17"/>
      <c r="AD131" s="17"/>
      <c r="AE131" s="17"/>
      <c r="AF131" s="17"/>
      <c r="AG131" s="17"/>
      <c r="AH131" s="17"/>
      <c r="AI131" s="17"/>
      <c r="AJ131" s="17"/>
      <c r="AK131" s="17"/>
    </row>
    <row r="132" spans="1:41" s="3" customFormat="1" ht="12" x14ac:dyDescent="0.3">
      <c r="A132" s="17"/>
      <c r="C132" s="3" t="s">
        <v>310</v>
      </c>
      <c r="D132" s="53" t="s">
        <v>259</v>
      </c>
      <c r="E132" s="17"/>
      <c r="F132" s="20"/>
      <c r="G132" s="54" t="s">
        <v>263</v>
      </c>
      <c r="H132" s="20"/>
      <c r="I132" s="20"/>
      <c r="J132" s="20"/>
      <c r="K132" s="20"/>
      <c r="L132" s="20"/>
      <c r="M132" s="20"/>
      <c r="N132" s="20"/>
      <c r="O132" s="20"/>
      <c r="P132" s="20"/>
      <c r="Q132" s="20"/>
      <c r="R132" s="20"/>
      <c r="S132" s="20"/>
      <c r="T132" s="20"/>
      <c r="U132" s="20"/>
      <c r="V132" s="20"/>
      <c r="W132" s="17"/>
      <c r="X132" s="17"/>
      <c r="Y132" s="17"/>
      <c r="Z132" s="17"/>
      <c r="AA132" s="17"/>
      <c r="AB132" s="17"/>
      <c r="AC132" s="17"/>
      <c r="AD132" s="17"/>
      <c r="AE132" s="17"/>
      <c r="AF132" s="17"/>
      <c r="AG132" s="17"/>
      <c r="AH132" s="17"/>
      <c r="AI132" s="17"/>
      <c r="AJ132" s="17"/>
      <c r="AK132" s="17"/>
    </row>
    <row r="133" spans="1:41" x14ac:dyDescent="0.35">
      <c r="A133" s="17"/>
      <c r="C133" s="3" t="s">
        <v>45</v>
      </c>
      <c r="D133" s="8" t="s">
        <v>32</v>
      </c>
      <c r="E133" s="17"/>
      <c r="F133" s="21">
        <f>F128*F19</f>
        <v>0</v>
      </c>
      <c r="G133" s="21">
        <f>IF(G$9&gt;$D$6,0,F133)</f>
        <v>0</v>
      </c>
      <c r="H133" s="21">
        <f t="shared" ref="H133:V148" si="39">IF(H$9&gt;$D$6,0,G133)</f>
        <v>0</v>
      </c>
      <c r="I133" s="21">
        <f t="shared" si="39"/>
        <v>0</v>
      </c>
      <c r="J133" s="21">
        <f t="shared" si="39"/>
        <v>0</v>
      </c>
      <c r="K133" s="21">
        <f t="shared" si="39"/>
        <v>0</v>
      </c>
      <c r="L133" s="21">
        <f t="shared" si="39"/>
        <v>0</v>
      </c>
      <c r="M133" s="21">
        <f t="shared" si="39"/>
        <v>0</v>
      </c>
      <c r="N133" s="21">
        <f t="shared" si="39"/>
        <v>0</v>
      </c>
      <c r="O133" s="21">
        <f t="shared" si="39"/>
        <v>0</v>
      </c>
      <c r="P133" s="21">
        <f t="shared" si="39"/>
        <v>0</v>
      </c>
      <c r="Q133" s="21">
        <f t="shared" si="39"/>
        <v>0</v>
      </c>
      <c r="R133" s="21">
        <f t="shared" si="39"/>
        <v>0</v>
      </c>
      <c r="S133" s="21">
        <f t="shared" si="39"/>
        <v>0</v>
      </c>
      <c r="T133" s="21">
        <f t="shared" si="39"/>
        <v>0</v>
      </c>
      <c r="U133" s="21">
        <f t="shared" si="39"/>
        <v>0</v>
      </c>
      <c r="V133" s="21">
        <f t="shared" si="39"/>
        <v>0</v>
      </c>
      <c r="W133" s="25"/>
      <c r="X133" s="17"/>
      <c r="Y133" s="17"/>
      <c r="Z133" s="17"/>
      <c r="AA133" s="17"/>
      <c r="AB133" s="17"/>
      <c r="AC133" s="17"/>
      <c r="AD133" s="17"/>
      <c r="AE133" s="17"/>
      <c r="AF133" s="17"/>
      <c r="AG133" s="17"/>
      <c r="AH133" s="17"/>
      <c r="AI133" s="17"/>
      <c r="AJ133" s="17"/>
      <c r="AK133" s="17"/>
      <c r="AL133" s="3"/>
      <c r="AM133" s="3"/>
      <c r="AN133" s="3"/>
      <c r="AO133" s="3"/>
    </row>
    <row r="134" spans="1:41" x14ac:dyDescent="0.35">
      <c r="A134" s="17"/>
      <c r="C134" s="3" t="s">
        <v>46</v>
      </c>
      <c r="D134" s="8" t="s">
        <v>32</v>
      </c>
      <c r="E134" s="17"/>
      <c r="F134" s="19"/>
      <c r="G134" s="21">
        <f>G128*G19</f>
        <v>0</v>
      </c>
      <c r="H134" s="21">
        <f t="shared" si="39"/>
        <v>0</v>
      </c>
      <c r="I134" s="21">
        <f t="shared" si="39"/>
        <v>0</v>
      </c>
      <c r="J134" s="21">
        <f t="shared" si="39"/>
        <v>0</v>
      </c>
      <c r="K134" s="21">
        <f t="shared" si="39"/>
        <v>0</v>
      </c>
      <c r="L134" s="21">
        <f t="shared" si="39"/>
        <v>0</v>
      </c>
      <c r="M134" s="21">
        <f t="shared" si="39"/>
        <v>0</v>
      </c>
      <c r="N134" s="21">
        <f t="shared" si="39"/>
        <v>0</v>
      </c>
      <c r="O134" s="21">
        <f t="shared" si="39"/>
        <v>0</v>
      </c>
      <c r="P134" s="21">
        <f t="shared" si="39"/>
        <v>0</v>
      </c>
      <c r="Q134" s="21">
        <f t="shared" si="39"/>
        <v>0</v>
      </c>
      <c r="R134" s="21">
        <f t="shared" si="39"/>
        <v>0</v>
      </c>
      <c r="S134" s="21">
        <f t="shared" si="39"/>
        <v>0</v>
      </c>
      <c r="T134" s="21">
        <f t="shared" si="39"/>
        <v>0</v>
      </c>
      <c r="U134" s="21">
        <f t="shared" si="39"/>
        <v>0</v>
      </c>
      <c r="V134" s="21">
        <f t="shared" si="39"/>
        <v>0</v>
      </c>
      <c r="W134" s="25"/>
      <c r="X134" s="17"/>
      <c r="Y134" s="17"/>
      <c r="Z134" s="17"/>
      <c r="AA134" s="17"/>
      <c r="AB134" s="17"/>
      <c r="AC134" s="17"/>
      <c r="AD134" s="17"/>
      <c r="AE134" s="17"/>
      <c r="AF134" s="17"/>
      <c r="AG134" s="17"/>
      <c r="AH134" s="17"/>
      <c r="AI134" s="17"/>
      <c r="AJ134" s="17"/>
      <c r="AK134" s="17"/>
      <c r="AL134" s="3"/>
      <c r="AM134" s="3"/>
      <c r="AN134" s="3"/>
      <c r="AO134" s="3"/>
    </row>
    <row r="135" spans="1:41" x14ac:dyDescent="0.35">
      <c r="A135" s="17"/>
      <c r="C135" s="3" t="s">
        <v>47</v>
      </c>
      <c r="D135" s="8" t="s">
        <v>32</v>
      </c>
      <c r="E135" s="17"/>
      <c r="F135" s="19"/>
      <c r="G135" s="19"/>
      <c r="H135" s="21">
        <f>H128*H19</f>
        <v>5.3410538266127094</v>
      </c>
      <c r="I135" s="21">
        <f t="shared" si="39"/>
        <v>5.3410538266127094</v>
      </c>
      <c r="J135" s="21">
        <f t="shared" si="39"/>
        <v>5.3410538266127094</v>
      </c>
      <c r="K135" s="21">
        <f t="shared" si="39"/>
        <v>5.3410538266127094</v>
      </c>
      <c r="L135" s="21">
        <f t="shared" si="39"/>
        <v>5.3410538266127094</v>
      </c>
      <c r="M135" s="21">
        <f t="shared" si="39"/>
        <v>5.3410538266127094</v>
      </c>
      <c r="N135" s="21">
        <f t="shared" si="39"/>
        <v>5.3410538266127094</v>
      </c>
      <c r="O135" s="21">
        <f t="shared" si="39"/>
        <v>5.3410538266127094</v>
      </c>
      <c r="P135" s="21">
        <f t="shared" si="39"/>
        <v>5.3410538266127094</v>
      </c>
      <c r="Q135" s="21">
        <f t="shared" si="39"/>
        <v>5.3410538266127094</v>
      </c>
      <c r="R135" s="21">
        <f t="shared" si="39"/>
        <v>5.3410538266127094</v>
      </c>
      <c r="S135" s="21">
        <f t="shared" si="39"/>
        <v>5.3410538266127094</v>
      </c>
      <c r="T135" s="21">
        <f t="shared" si="39"/>
        <v>5.3410538266127094</v>
      </c>
      <c r="U135" s="21">
        <f t="shared" si="39"/>
        <v>5.3410538266127094</v>
      </c>
      <c r="V135" s="21">
        <f t="shared" si="39"/>
        <v>5.3410538266127094</v>
      </c>
      <c r="W135" s="25"/>
      <c r="X135" s="17"/>
      <c r="Y135" s="17"/>
      <c r="Z135" s="17"/>
      <c r="AA135" s="17"/>
      <c r="AB135" s="17"/>
      <c r="AC135" s="17"/>
      <c r="AD135" s="17"/>
      <c r="AE135" s="17"/>
      <c r="AF135" s="17"/>
      <c r="AG135" s="17"/>
      <c r="AH135" s="17"/>
      <c r="AI135" s="17"/>
      <c r="AJ135" s="17"/>
      <c r="AK135" s="17"/>
      <c r="AL135" s="3"/>
      <c r="AM135" s="3"/>
      <c r="AN135" s="3"/>
      <c r="AO135" s="3"/>
    </row>
    <row r="136" spans="1:41" x14ac:dyDescent="0.35">
      <c r="A136" s="17"/>
      <c r="C136" s="3" t="s">
        <v>48</v>
      </c>
      <c r="D136" s="8" t="s">
        <v>32</v>
      </c>
      <c r="E136" s="17"/>
      <c r="F136" s="19"/>
      <c r="G136" s="19"/>
      <c r="H136" s="19"/>
      <c r="I136" s="21">
        <f>I128*I19</f>
        <v>4.6571682957471259</v>
      </c>
      <c r="J136" s="21">
        <f t="shared" si="39"/>
        <v>4.6571682957471259</v>
      </c>
      <c r="K136" s="21">
        <f t="shared" si="39"/>
        <v>4.6571682957471259</v>
      </c>
      <c r="L136" s="21">
        <f t="shared" si="39"/>
        <v>4.6571682957471259</v>
      </c>
      <c r="M136" s="21">
        <f t="shared" si="39"/>
        <v>4.6571682957471259</v>
      </c>
      <c r="N136" s="21">
        <f t="shared" si="39"/>
        <v>4.6571682957471259</v>
      </c>
      <c r="O136" s="21">
        <f t="shared" si="39"/>
        <v>4.6571682957471259</v>
      </c>
      <c r="P136" s="21">
        <f t="shared" si="39"/>
        <v>4.6571682957471259</v>
      </c>
      <c r="Q136" s="21">
        <f t="shared" si="39"/>
        <v>4.6571682957471259</v>
      </c>
      <c r="R136" s="21">
        <f t="shared" si="39"/>
        <v>4.6571682957471259</v>
      </c>
      <c r="S136" s="21">
        <f t="shared" si="39"/>
        <v>4.6571682957471259</v>
      </c>
      <c r="T136" s="21">
        <f t="shared" si="39"/>
        <v>4.6571682957471259</v>
      </c>
      <c r="U136" s="21">
        <f t="shared" si="39"/>
        <v>4.6571682957471259</v>
      </c>
      <c r="V136" s="21">
        <f t="shared" si="39"/>
        <v>4.6571682957471259</v>
      </c>
      <c r="W136" s="25"/>
      <c r="X136" s="17"/>
      <c r="Y136" s="17"/>
      <c r="Z136" s="17"/>
      <c r="AA136" s="17"/>
      <c r="AB136" s="17"/>
      <c r="AC136" s="17"/>
      <c r="AD136" s="17"/>
      <c r="AE136" s="17"/>
      <c r="AF136" s="17"/>
      <c r="AG136" s="17"/>
      <c r="AH136" s="17"/>
      <c r="AI136" s="17"/>
      <c r="AJ136" s="17"/>
      <c r="AK136" s="17"/>
      <c r="AL136" s="3"/>
      <c r="AM136" s="3"/>
      <c r="AN136" s="3"/>
      <c r="AO136" s="3"/>
    </row>
    <row r="137" spans="1:41" x14ac:dyDescent="0.35">
      <c r="A137" s="17"/>
      <c r="C137" s="3" t="s">
        <v>49</v>
      </c>
      <c r="D137" s="8" t="s">
        <v>32</v>
      </c>
      <c r="E137" s="17"/>
      <c r="F137" s="19"/>
      <c r="G137" s="19"/>
      <c r="H137" s="19"/>
      <c r="I137" s="19"/>
      <c r="J137" s="21">
        <f>J128*J19</f>
        <v>4.0533553629553074</v>
      </c>
      <c r="K137" s="21">
        <f t="shared" si="39"/>
        <v>4.0533553629553074</v>
      </c>
      <c r="L137" s="21">
        <f t="shared" si="39"/>
        <v>4.0533553629553074</v>
      </c>
      <c r="M137" s="21">
        <f t="shared" si="39"/>
        <v>4.0533553629553074</v>
      </c>
      <c r="N137" s="21">
        <f t="shared" si="39"/>
        <v>4.0533553629553074</v>
      </c>
      <c r="O137" s="21">
        <f t="shared" si="39"/>
        <v>4.0533553629553074</v>
      </c>
      <c r="P137" s="21">
        <f t="shared" si="39"/>
        <v>4.0533553629553074</v>
      </c>
      <c r="Q137" s="21">
        <f t="shared" si="39"/>
        <v>4.0533553629553074</v>
      </c>
      <c r="R137" s="21">
        <f t="shared" si="39"/>
        <v>4.0533553629553074</v>
      </c>
      <c r="S137" s="21">
        <f t="shared" si="39"/>
        <v>4.0533553629553074</v>
      </c>
      <c r="T137" s="21">
        <f t="shared" si="39"/>
        <v>4.0533553629553074</v>
      </c>
      <c r="U137" s="21">
        <f t="shared" si="39"/>
        <v>4.0533553629553074</v>
      </c>
      <c r="V137" s="21">
        <f t="shared" si="39"/>
        <v>4.0533553629553074</v>
      </c>
      <c r="W137" s="25"/>
      <c r="X137" s="17"/>
      <c r="Y137" s="17"/>
      <c r="Z137" s="17"/>
      <c r="AA137" s="17"/>
      <c r="AB137" s="17"/>
      <c r="AC137" s="17"/>
      <c r="AD137" s="17"/>
      <c r="AE137" s="17"/>
      <c r="AF137" s="17"/>
      <c r="AG137" s="17"/>
      <c r="AH137" s="17"/>
      <c r="AI137" s="17"/>
      <c r="AJ137" s="17"/>
      <c r="AK137" s="17"/>
      <c r="AL137" s="3"/>
      <c r="AM137" s="3"/>
      <c r="AN137" s="3"/>
      <c r="AO137" s="3"/>
    </row>
    <row r="138" spans="1:41" x14ac:dyDescent="0.35">
      <c r="A138" s="17"/>
      <c r="C138" s="3" t="s">
        <v>50</v>
      </c>
      <c r="D138" s="8" t="s">
        <v>32</v>
      </c>
      <c r="E138" s="17"/>
      <c r="F138" s="19"/>
      <c r="G138" s="19"/>
      <c r="H138" s="19"/>
      <c r="I138" s="19"/>
      <c r="J138" s="19"/>
      <c r="K138" s="21">
        <f>K128*K19</f>
        <v>3.5156817203334225</v>
      </c>
      <c r="L138" s="21">
        <f t="shared" si="39"/>
        <v>3.5156817203334225</v>
      </c>
      <c r="M138" s="21">
        <f t="shared" si="39"/>
        <v>3.5156817203334225</v>
      </c>
      <c r="N138" s="21">
        <f t="shared" si="39"/>
        <v>3.5156817203334225</v>
      </c>
      <c r="O138" s="21">
        <f t="shared" si="39"/>
        <v>3.5156817203334225</v>
      </c>
      <c r="P138" s="21">
        <f t="shared" si="39"/>
        <v>3.5156817203334225</v>
      </c>
      <c r="Q138" s="21">
        <f t="shared" si="39"/>
        <v>3.5156817203334225</v>
      </c>
      <c r="R138" s="21">
        <f t="shared" si="39"/>
        <v>3.5156817203334225</v>
      </c>
      <c r="S138" s="21">
        <f t="shared" si="39"/>
        <v>3.5156817203334225</v>
      </c>
      <c r="T138" s="21">
        <f t="shared" si="39"/>
        <v>3.5156817203334225</v>
      </c>
      <c r="U138" s="21">
        <f t="shared" si="39"/>
        <v>3.5156817203334225</v>
      </c>
      <c r="V138" s="21">
        <f t="shared" si="39"/>
        <v>3.5156817203334225</v>
      </c>
      <c r="W138" s="25"/>
      <c r="X138" s="17"/>
      <c r="Y138" s="17"/>
      <c r="Z138" s="17"/>
      <c r="AA138" s="17"/>
      <c r="AB138" s="17"/>
      <c r="AC138" s="17"/>
      <c r="AD138" s="17"/>
      <c r="AE138" s="17"/>
      <c r="AF138" s="17"/>
      <c r="AG138" s="17"/>
      <c r="AH138" s="17"/>
      <c r="AI138" s="17"/>
      <c r="AJ138" s="17"/>
      <c r="AK138" s="17"/>
      <c r="AL138" s="3"/>
      <c r="AM138" s="3"/>
      <c r="AN138" s="3"/>
      <c r="AO138" s="3"/>
    </row>
    <row r="139" spans="1:41" x14ac:dyDescent="0.35">
      <c r="A139" s="17"/>
      <c r="C139" s="3" t="s">
        <v>51</v>
      </c>
      <c r="D139" s="8" t="s">
        <v>32</v>
      </c>
      <c r="E139" s="17"/>
      <c r="F139" s="19"/>
      <c r="G139" s="19"/>
      <c r="H139" s="19"/>
      <c r="I139" s="19"/>
      <c r="J139" s="19"/>
      <c r="K139" s="19"/>
      <c r="L139" s="21">
        <f>L128*L19</f>
        <v>3.0333685443462688</v>
      </c>
      <c r="M139" s="21">
        <f t="shared" si="39"/>
        <v>3.0333685443462688</v>
      </c>
      <c r="N139" s="21">
        <f t="shared" si="39"/>
        <v>3.0333685443462688</v>
      </c>
      <c r="O139" s="21">
        <f t="shared" si="39"/>
        <v>3.0333685443462688</v>
      </c>
      <c r="P139" s="21">
        <f t="shared" si="39"/>
        <v>3.0333685443462688</v>
      </c>
      <c r="Q139" s="21">
        <f t="shared" si="39"/>
        <v>3.0333685443462688</v>
      </c>
      <c r="R139" s="21">
        <f t="shared" si="39"/>
        <v>3.0333685443462688</v>
      </c>
      <c r="S139" s="21">
        <f t="shared" si="39"/>
        <v>3.0333685443462688</v>
      </c>
      <c r="T139" s="21">
        <f t="shared" si="39"/>
        <v>3.0333685443462688</v>
      </c>
      <c r="U139" s="21">
        <f t="shared" si="39"/>
        <v>3.0333685443462688</v>
      </c>
      <c r="V139" s="21">
        <f t="shared" si="39"/>
        <v>3.0333685443462688</v>
      </c>
      <c r="W139" s="25"/>
      <c r="X139" s="17"/>
      <c r="Y139" s="17"/>
      <c r="Z139" s="17"/>
      <c r="AA139" s="17"/>
      <c r="AB139" s="17"/>
      <c r="AC139" s="17"/>
      <c r="AD139" s="17"/>
      <c r="AE139" s="17"/>
      <c r="AF139" s="17"/>
      <c r="AG139" s="17"/>
      <c r="AH139" s="17"/>
      <c r="AI139" s="17"/>
      <c r="AJ139" s="17"/>
      <c r="AK139" s="17"/>
      <c r="AL139" s="3"/>
      <c r="AM139" s="3"/>
      <c r="AN139" s="3"/>
      <c r="AO139" s="3"/>
    </row>
    <row r="140" spans="1:41" x14ac:dyDescent="0.35">
      <c r="A140" s="17"/>
      <c r="C140" s="3" t="s">
        <v>165</v>
      </c>
      <c r="D140" s="8" t="s">
        <v>32</v>
      </c>
      <c r="E140" s="17"/>
      <c r="F140" s="19"/>
      <c r="G140" s="19"/>
      <c r="H140" s="19"/>
      <c r="I140" s="19"/>
      <c r="J140" s="19"/>
      <c r="K140" s="19"/>
      <c r="L140" s="21"/>
      <c r="M140" s="21">
        <f>M128*M19</f>
        <v>2.6941697601309977</v>
      </c>
      <c r="N140" s="21">
        <f t="shared" si="39"/>
        <v>2.6941697601309977</v>
      </c>
      <c r="O140" s="21">
        <f t="shared" si="39"/>
        <v>2.6941697601309977</v>
      </c>
      <c r="P140" s="21">
        <f t="shared" si="39"/>
        <v>2.6941697601309977</v>
      </c>
      <c r="Q140" s="21">
        <f t="shared" si="39"/>
        <v>2.6941697601309977</v>
      </c>
      <c r="R140" s="21">
        <f t="shared" si="39"/>
        <v>2.6941697601309977</v>
      </c>
      <c r="S140" s="21">
        <f t="shared" si="39"/>
        <v>2.6941697601309977</v>
      </c>
      <c r="T140" s="21">
        <f t="shared" si="39"/>
        <v>2.6941697601309977</v>
      </c>
      <c r="U140" s="21">
        <f t="shared" si="39"/>
        <v>2.6941697601309977</v>
      </c>
      <c r="V140" s="21">
        <f t="shared" si="39"/>
        <v>2.6941697601309977</v>
      </c>
      <c r="W140" s="25"/>
      <c r="X140" s="17"/>
      <c r="Y140" s="17"/>
      <c r="Z140" s="17"/>
      <c r="AA140" s="17"/>
      <c r="AB140" s="17"/>
      <c r="AC140" s="17"/>
      <c r="AD140" s="17"/>
      <c r="AE140" s="17"/>
      <c r="AF140" s="17"/>
      <c r="AG140" s="17"/>
      <c r="AH140" s="17"/>
      <c r="AI140" s="17"/>
      <c r="AJ140" s="17"/>
      <c r="AK140" s="17"/>
      <c r="AL140" s="3"/>
      <c r="AM140" s="3"/>
      <c r="AN140" s="3"/>
      <c r="AO140" s="3"/>
    </row>
    <row r="141" spans="1:41" x14ac:dyDescent="0.35">
      <c r="A141" s="17"/>
      <c r="C141" s="3" t="s">
        <v>166</v>
      </c>
      <c r="D141" s="8" t="s">
        <v>32</v>
      </c>
      <c r="E141" s="17"/>
      <c r="F141" s="19"/>
      <c r="G141" s="19"/>
      <c r="H141" s="19"/>
      <c r="I141" s="19"/>
      <c r="J141" s="19"/>
      <c r="K141" s="19"/>
      <c r="L141" s="21"/>
      <c r="M141" s="21"/>
      <c r="N141" s="21">
        <f>N128*N19</f>
        <v>2.452267742442011</v>
      </c>
      <c r="O141" s="21">
        <f t="shared" si="39"/>
        <v>2.452267742442011</v>
      </c>
      <c r="P141" s="21">
        <f t="shared" si="39"/>
        <v>2.452267742442011</v>
      </c>
      <c r="Q141" s="21">
        <f t="shared" si="39"/>
        <v>2.452267742442011</v>
      </c>
      <c r="R141" s="21">
        <f t="shared" si="39"/>
        <v>2.452267742442011</v>
      </c>
      <c r="S141" s="21">
        <f t="shared" si="39"/>
        <v>2.452267742442011</v>
      </c>
      <c r="T141" s="21">
        <f t="shared" si="39"/>
        <v>2.452267742442011</v>
      </c>
      <c r="U141" s="21">
        <f t="shared" si="39"/>
        <v>2.452267742442011</v>
      </c>
      <c r="V141" s="21">
        <f t="shared" si="39"/>
        <v>2.452267742442011</v>
      </c>
      <c r="W141" s="25"/>
      <c r="X141" s="17"/>
      <c r="Y141" s="17"/>
      <c r="Z141" s="17"/>
      <c r="AA141" s="17"/>
      <c r="AB141" s="17"/>
      <c r="AC141" s="17"/>
      <c r="AD141" s="17"/>
      <c r="AE141" s="17"/>
      <c r="AF141" s="17"/>
      <c r="AG141" s="17"/>
      <c r="AH141" s="17"/>
      <c r="AI141" s="17"/>
      <c r="AJ141" s="17"/>
      <c r="AK141" s="17"/>
      <c r="AL141" s="3"/>
      <c r="AM141" s="3"/>
      <c r="AN141" s="3"/>
      <c r="AO141" s="3"/>
    </row>
    <row r="142" spans="1:41" x14ac:dyDescent="0.35">
      <c r="A142" s="17"/>
      <c r="C142" s="3" t="s">
        <v>167</v>
      </c>
      <c r="D142" s="8" t="s">
        <v>32</v>
      </c>
      <c r="E142" s="17"/>
      <c r="F142" s="19"/>
      <c r="G142" s="19"/>
      <c r="H142" s="19"/>
      <c r="I142" s="19"/>
      <c r="J142" s="19"/>
      <c r="K142" s="19"/>
      <c r="L142" s="21"/>
      <c r="M142" s="21"/>
      <c r="N142" s="21"/>
      <c r="O142" s="21">
        <f>O128*O19</f>
        <v>2.2369834206175296</v>
      </c>
      <c r="P142" s="21">
        <f t="shared" si="39"/>
        <v>2.2369834206175296</v>
      </c>
      <c r="Q142" s="21">
        <f t="shared" si="39"/>
        <v>2.2369834206175296</v>
      </c>
      <c r="R142" s="21">
        <f t="shared" si="39"/>
        <v>2.2369834206175296</v>
      </c>
      <c r="S142" s="21">
        <f t="shared" si="39"/>
        <v>2.2369834206175296</v>
      </c>
      <c r="T142" s="21">
        <f t="shared" si="39"/>
        <v>2.2369834206175296</v>
      </c>
      <c r="U142" s="21">
        <f t="shared" si="39"/>
        <v>2.2369834206175296</v>
      </c>
      <c r="V142" s="21">
        <f t="shared" si="39"/>
        <v>2.2369834206175296</v>
      </c>
      <c r="W142" s="25"/>
      <c r="X142" s="17"/>
      <c r="Y142" s="17"/>
      <c r="Z142" s="17"/>
      <c r="AA142" s="17"/>
      <c r="AB142" s="17"/>
      <c r="AC142" s="17"/>
      <c r="AD142" s="17"/>
      <c r="AE142" s="17"/>
      <c r="AF142" s="17"/>
      <c r="AG142" s="17"/>
      <c r="AH142" s="17"/>
      <c r="AI142" s="17"/>
      <c r="AJ142" s="17"/>
      <c r="AK142" s="17"/>
      <c r="AL142" s="3"/>
      <c r="AM142" s="3"/>
      <c r="AN142" s="3"/>
      <c r="AO142" s="3"/>
    </row>
    <row r="143" spans="1:41" x14ac:dyDescent="0.35">
      <c r="A143" s="17"/>
      <c r="C143" s="3" t="s">
        <v>168</v>
      </c>
      <c r="D143" s="8" t="s">
        <v>32</v>
      </c>
      <c r="E143" s="17"/>
      <c r="F143" s="19"/>
      <c r="G143" s="19"/>
      <c r="H143" s="19"/>
      <c r="I143" s="19"/>
      <c r="J143" s="19"/>
      <c r="K143" s="19"/>
      <c r="L143" s="21"/>
      <c r="M143" s="21"/>
      <c r="N143" s="21"/>
      <c r="O143" s="21"/>
      <c r="P143" s="21">
        <f>P128*P19</f>
        <v>2.0262631678381084</v>
      </c>
      <c r="Q143" s="21">
        <f t="shared" si="39"/>
        <v>2.0262631678381084</v>
      </c>
      <c r="R143" s="21">
        <f t="shared" si="39"/>
        <v>2.0262631678381084</v>
      </c>
      <c r="S143" s="21">
        <f t="shared" si="39"/>
        <v>2.0262631678381084</v>
      </c>
      <c r="T143" s="21">
        <f t="shared" si="39"/>
        <v>2.0262631678381084</v>
      </c>
      <c r="U143" s="21">
        <f t="shared" si="39"/>
        <v>2.0262631678381084</v>
      </c>
      <c r="V143" s="21">
        <f t="shared" si="39"/>
        <v>2.0262631678381084</v>
      </c>
      <c r="W143" s="25"/>
      <c r="X143" s="17"/>
      <c r="Y143" s="17"/>
      <c r="Z143" s="17"/>
      <c r="AA143" s="17"/>
      <c r="AB143" s="17"/>
      <c r="AC143" s="17"/>
      <c r="AD143" s="17"/>
      <c r="AE143" s="17"/>
      <c r="AF143" s="17"/>
      <c r="AG143" s="17"/>
      <c r="AH143" s="17"/>
      <c r="AI143" s="17"/>
      <c r="AJ143" s="17"/>
      <c r="AK143" s="17"/>
      <c r="AL143" s="3"/>
      <c r="AM143" s="3"/>
      <c r="AN143" s="3"/>
      <c r="AO143" s="3"/>
    </row>
    <row r="144" spans="1:41" x14ac:dyDescent="0.35">
      <c r="A144" s="17"/>
      <c r="C144" s="3" t="s">
        <v>169</v>
      </c>
      <c r="D144" s="8" t="s">
        <v>32</v>
      </c>
      <c r="E144" s="17"/>
      <c r="F144" s="19"/>
      <c r="G144" s="19"/>
      <c r="H144" s="19"/>
      <c r="I144" s="19"/>
      <c r="J144" s="19"/>
      <c r="K144" s="19"/>
      <c r="L144" s="21"/>
      <c r="M144" s="21"/>
      <c r="N144" s="21"/>
      <c r="O144" s="21"/>
      <c r="P144" s="21"/>
      <c r="Q144" s="21">
        <f>Q128*Q19</f>
        <v>2.2219678821217794</v>
      </c>
      <c r="R144" s="21">
        <f t="shared" si="39"/>
        <v>2.2219678821217794</v>
      </c>
      <c r="S144" s="21">
        <f t="shared" si="39"/>
        <v>2.2219678821217794</v>
      </c>
      <c r="T144" s="21">
        <f t="shared" si="39"/>
        <v>2.2219678821217794</v>
      </c>
      <c r="U144" s="21">
        <f t="shared" si="39"/>
        <v>2.2219678821217794</v>
      </c>
      <c r="V144" s="21">
        <f t="shared" si="39"/>
        <v>2.2219678821217794</v>
      </c>
      <c r="W144" s="25"/>
      <c r="X144" s="17"/>
      <c r="Y144" s="17"/>
      <c r="Z144" s="17"/>
      <c r="AA144" s="17"/>
      <c r="AB144" s="17"/>
      <c r="AC144" s="17"/>
      <c r="AD144" s="17"/>
      <c r="AE144" s="17"/>
      <c r="AF144" s="17"/>
      <c r="AG144" s="17"/>
      <c r="AH144" s="17"/>
      <c r="AI144" s="17"/>
      <c r="AJ144" s="17"/>
      <c r="AK144" s="17"/>
      <c r="AL144" s="3"/>
      <c r="AM144" s="3"/>
      <c r="AN144" s="3"/>
      <c r="AO144" s="3"/>
    </row>
    <row r="145" spans="1:41" x14ac:dyDescent="0.35">
      <c r="A145" s="17"/>
      <c r="C145" s="3" t="s">
        <v>252</v>
      </c>
      <c r="D145" s="8" t="s">
        <v>32</v>
      </c>
      <c r="E145" s="17"/>
      <c r="F145" s="19"/>
      <c r="G145" s="19"/>
      <c r="H145" s="19"/>
      <c r="I145" s="19"/>
      <c r="J145" s="19"/>
      <c r="K145" s="19"/>
      <c r="L145" s="21"/>
      <c r="M145" s="21"/>
      <c r="N145" s="21"/>
      <c r="O145" s="21"/>
      <c r="P145" s="21"/>
      <c r="Q145" s="21"/>
      <c r="R145" s="21">
        <f>R128*R19</f>
        <v>3.1851176890778752</v>
      </c>
      <c r="S145" s="21">
        <f t="shared" si="39"/>
        <v>3.1851176890778752</v>
      </c>
      <c r="T145" s="21">
        <f t="shared" si="39"/>
        <v>3.1851176890778752</v>
      </c>
      <c r="U145" s="21">
        <f t="shared" si="39"/>
        <v>3.1851176890778752</v>
      </c>
      <c r="V145" s="21">
        <f t="shared" si="39"/>
        <v>3.1851176890778752</v>
      </c>
      <c r="W145" s="25"/>
      <c r="X145" s="17"/>
      <c r="Y145" s="17"/>
      <c r="Z145" s="17"/>
      <c r="AA145" s="17"/>
      <c r="AB145" s="17"/>
      <c r="AC145" s="17"/>
      <c r="AD145" s="17"/>
      <c r="AE145" s="17"/>
      <c r="AF145" s="17"/>
      <c r="AG145" s="17"/>
      <c r="AH145" s="17"/>
      <c r="AI145" s="17"/>
      <c r="AJ145" s="17"/>
      <c r="AK145" s="17"/>
      <c r="AL145" s="3"/>
      <c r="AM145" s="3"/>
      <c r="AN145" s="3"/>
      <c r="AO145" s="3"/>
    </row>
    <row r="146" spans="1:41" x14ac:dyDescent="0.35">
      <c r="A146" s="17"/>
      <c r="C146" s="3" t="s">
        <v>253</v>
      </c>
      <c r="D146" s="8" t="s">
        <v>32</v>
      </c>
      <c r="E146" s="17"/>
      <c r="F146" s="19"/>
      <c r="G146" s="19"/>
      <c r="H146" s="19"/>
      <c r="I146" s="19"/>
      <c r="J146" s="19"/>
      <c r="K146" s="19"/>
      <c r="L146" s="21"/>
      <c r="M146" s="21"/>
      <c r="N146" s="21"/>
      <c r="O146" s="21"/>
      <c r="P146" s="21"/>
      <c r="Q146" s="21"/>
      <c r="R146" s="21"/>
      <c r="S146" s="21">
        <f>S128*S19</f>
        <v>4.417994021569652</v>
      </c>
      <c r="T146" s="21">
        <f t="shared" si="39"/>
        <v>4.417994021569652</v>
      </c>
      <c r="U146" s="21">
        <f t="shared" si="39"/>
        <v>4.417994021569652</v>
      </c>
      <c r="V146" s="21">
        <f t="shared" si="39"/>
        <v>4.417994021569652</v>
      </c>
      <c r="W146" s="25"/>
      <c r="X146" s="17"/>
      <c r="Y146" s="17"/>
      <c r="Z146" s="17"/>
      <c r="AA146" s="17"/>
      <c r="AB146" s="17"/>
      <c r="AC146" s="17"/>
      <c r="AD146" s="17"/>
      <c r="AE146" s="17"/>
      <c r="AF146" s="17"/>
      <c r="AG146" s="17"/>
      <c r="AH146" s="17"/>
      <c r="AI146" s="17"/>
      <c r="AJ146" s="17"/>
      <c r="AK146" s="17"/>
      <c r="AL146" s="3"/>
      <c r="AM146" s="3"/>
      <c r="AN146" s="3"/>
      <c r="AO146" s="3"/>
    </row>
    <row r="147" spans="1:41" x14ac:dyDescent="0.35">
      <c r="A147" s="17"/>
      <c r="C147" s="3" t="s">
        <v>254</v>
      </c>
      <c r="D147" s="8" t="s">
        <v>32</v>
      </c>
      <c r="E147" s="17"/>
      <c r="F147" s="19"/>
      <c r="G147" s="19"/>
      <c r="H147" s="19"/>
      <c r="I147" s="19"/>
      <c r="J147" s="19"/>
      <c r="K147" s="19"/>
      <c r="L147" s="21"/>
      <c r="M147" s="21"/>
      <c r="N147" s="21"/>
      <c r="O147" s="21"/>
      <c r="P147" s="21"/>
      <c r="Q147" s="21"/>
      <c r="R147" s="21"/>
      <c r="S147" s="21"/>
      <c r="T147" s="21">
        <f>T128*T19</f>
        <v>5.7152777852717191</v>
      </c>
      <c r="U147" s="21">
        <f t="shared" si="39"/>
        <v>5.7152777852717191</v>
      </c>
      <c r="V147" s="21">
        <f t="shared" si="39"/>
        <v>5.7152777852717191</v>
      </c>
      <c r="W147" s="25"/>
      <c r="X147" s="17"/>
      <c r="Y147" s="17"/>
      <c r="Z147" s="17"/>
      <c r="AA147" s="17"/>
      <c r="AB147" s="17"/>
      <c r="AC147" s="17"/>
      <c r="AD147" s="17"/>
      <c r="AE147" s="17"/>
      <c r="AF147" s="17"/>
      <c r="AG147" s="17"/>
      <c r="AH147" s="17"/>
      <c r="AI147" s="17"/>
      <c r="AJ147" s="17"/>
      <c r="AK147" s="17"/>
      <c r="AL147" s="3"/>
      <c r="AM147" s="3"/>
      <c r="AN147" s="3"/>
      <c r="AO147" s="3"/>
    </row>
    <row r="148" spans="1:41" x14ac:dyDescent="0.35">
      <c r="A148" s="17"/>
      <c r="C148" s="3" t="s">
        <v>255</v>
      </c>
      <c r="D148" s="8" t="s">
        <v>32</v>
      </c>
      <c r="E148" s="17"/>
      <c r="F148" s="19"/>
      <c r="G148" s="19"/>
      <c r="H148" s="19"/>
      <c r="I148" s="19"/>
      <c r="J148" s="19"/>
      <c r="K148" s="19"/>
      <c r="L148" s="21"/>
      <c r="M148" s="21"/>
      <c r="N148" s="21"/>
      <c r="O148" s="21"/>
      <c r="P148" s="21"/>
      <c r="Q148" s="21"/>
      <c r="R148" s="21"/>
      <c r="S148" s="21"/>
      <c r="T148" s="21"/>
      <c r="U148" s="21">
        <f>U128*U19</f>
        <v>6.7873112085760257</v>
      </c>
      <c r="V148" s="21">
        <f t="shared" si="39"/>
        <v>6.7873112085760257</v>
      </c>
      <c r="W148" s="25"/>
      <c r="X148" s="17"/>
      <c r="Y148" s="17"/>
      <c r="Z148" s="17"/>
      <c r="AA148" s="17"/>
      <c r="AB148" s="17"/>
      <c r="AC148" s="17"/>
      <c r="AD148" s="17"/>
      <c r="AE148" s="17"/>
      <c r="AF148" s="17"/>
      <c r="AG148" s="17"/>
      <c r="AH148" s="17"/>
      <c r="AI148" s="17"/>
      <c r="AJ148" s="17"/>
      <c r="AK148" s="17"/>
      <c r="AL148" s="3"/>
      <c r="AM148" s="3"/>
      <c r="AN148" s="3"/>
      <c r="AO148" s="3"/>
    </row>
    <row r="149" spans="1:41" x14ac:dyDescent="0.35">
      <c r="A149" s="17"/>
      <c r="C149" s="3" t="s">
        <v>256</v>
      </c>
      <c r="D149" s="8" t="s">
        <v>32</v>
      </c>
      <c r="E149" s="17"/>
      <c r="F149" s="19"/>
      <c r="G149" s="19"/>
      <c r="H149" s="19"/>
      <c r="I149" s="19"/>
      <c r="J149" s="19"/>
      <c r="K149" s="19"/>
      <c r="L149" s="21"/>
      <c r="M149" s="21"/>
      <c r="N149" s="21"/>
      <c r="O149" s="21"/>
      <c r="P149" s="21"/>
      <c r="Q149" s="21"/>
      <c r="R149" s="21"/>
      <c r="S149" s="21"/>
      <c r="T149" s="21"/>
      <c r="U149" s="21"/>
      <c r="V149" s="21">
        <f>V128*V19</f>
        <v>7.8421974577434002</v>
      </c>
      <c r="W149" s="25"/>
      <c r="X149" s="17"/>
      <c r="Y149" s="17"/>
      <c r="Z149" s="17"/>
      <c r="AA149" s="17"/>
      <c r="AB149" s="17"/>
      <c r="AC149" s="17"/>
      <c r="AD149" s="17"/>
      <c r="AE149" s="17"/>
      <c r="AF149" s="17"/>
      <c r="AG149" s="17"/>
      <c r="AH149" s="17"/>
      <c r="AI149" s="17"/>
      <c r="AJ149" s="17"/>
      <c r="AK149" s="17"/>
      <c r="AL149" s="3"/>
      <c r="AM149" s="3"/>
      <c r="AN149" s="3"/>
      <c r="AO149" s="3"/>
    </row>
    <row r="150" spans="1:41" x14ac:dyDescent="0.35">
      <c r="A150" s="17"/>
      <c r="C150" s="9" t="s">
        <v>257</v>
      </c>
      <c r="D150" s="10" t="s">
        <v>32</v>
      </c>
      <c r="E150" s="23"/>
      <c r="F150" s="22">
        <f>SUM(F133:F149)</f>
        <v>0</v>
      </c>
      <c r="G150" s="22">
        <f t="shared" ref="G150:V150" si="40">SUM(G133:G149)</f>
        <v>0</v>
      </c>
      <c r="H150" s="22">
        <f t="shared" si="40"/>
        <v>5.3410538266127094</v>
      </c>
      <c r="I150" s="22">
        <f t="shared" si="40"/>
        <v>9.9982221223598344</v>
      </c>
      <c r="J150" s="22">
        <f t="shared" si="40"/>
        <v>14.051577485315143</v>
      </c>
      <c r="K150" s="22">
        <f t="shared" si="40"/>
        <v>17.567259205648565</v>
      </c>
      <c r="L150" s="22">
        <f t="shared" si="40"/>
        <v>20.600627749994835</v>
      </c>
      <c r="M150" s="22">
        <f t="shared" si="40"/>
        <v>23.294797510125832</v>
      </c>
      <c r="N150" s="22">
        <f t="shared" si="40"/>
        <v>25.747065252567843</v>
      </c>
      <c r="O150" s="22">
        <f t="shared" si="40"/>
        <v>27.984048673185374</v>
      </c>
      <c r="P150" s="22">
        <f t="shared" si="40"/>
        <v>30.010311841023483</v>
      </c>
      <c r="Q150" s="22">
        <f t="shared" si="40"/>
        <v>32.232279723145261</v>
      </c>
      <c r="R150" s="22">
        <f t="shared" si="40"/>
        <v>35.417397412223139</v>
      </c>
      <c r="S150" s="22">
        <f t="shared" si="40"/>
        <v>39.835391433792793</v>
      </c>
      <c r="T150" s="22">
        <f t="shared" si="40"/>
        <v>45.55066921906451</v>
      </c>
      <c r="U150" s="22">
        <f t="shared" si="40"/>
        <v>52.337980427640538</v>
      </c>
      <c r="V150" s="22">
        <f t="shared" si="40"/>
        <v>60.180177885383941</v>
      </c>
      <c r="W150" s="25"/>
      <c r="X150" s="17"/>
      <c r="Y150" s="17"/>
      <c r="Z150" s="17"/>
      <c r="AA150" s="17"/>
      <c r="AB150" s="17"/>
      <c r="AC150" s="17"/>
      <c r="AD150" s="17"/>
      <c r="AE150" s="17"/>
      <c r="AF150" s="17"/>
      <c r="AG150" s="17"/>
      <c r="AH150" s="17"/>
      <c r="AI150" s="17"/>
      <c r="AJ150" s="17"/>
      <c r="AK150" s="17"/>
      <c r="AL150" s="3"/>
      <c r="AM150" s="3"/>
      <c r="AN150" s="3"/>
      <c r="AO150" s="3"/>
    </row>
    <row r="151" spans="1:41" x14ac:dyDescent="0.35">
      <c r="A151" s="17"/>
      <c r="C151" s="9"/>
      <c r="D151" s="10"/>
      <c r="E151" s="23"/>
      <c r="F151" s="22"/>
      <c r="G151" s="22"/>
      <c r="H151" s="22"/>
      <c r="I151" s="22"/>
      <c r="J151" s="22"/>
      <c r="K151" s="22"/>
      <c r="L151" s="22"/>
      <c r="M151" s="22"/>
      <c r="N151" s="22"/>
      <c r="O151" s="22"/>
      <c r="P151" s="22"/>
      <c r="Q151" s="22"/>
      <c r="R151" s="22"/>
      <c r="S151" s="22"/>
      <c r="T151" s="22"/>
      <c r="U151" s="22"/>
      <c r="V151" s="22"/>
      <c r="W151" s="25"/>
      <c r="X151" s="17"/>
      <c r="Y151" s="17"/>
      <c r="Z151" s="17"/>
      <c r="AA151" s="17"/>
      <c r="AB151" s="17"/>
      <c r="AC151" s="17"/>
      <c r="AD151" s="17"/>
      <c r="AE151" s="17"/>
      <c r="AF151" s="17"/>
      <c r="AG151" s="17"/>
      <c r="AH151" s="17"/>
      <c r="AI151" s="17"/>
      <c r="AJ151" s="17"/>
      <c r="AK151" s="17"/>
      <c r="AL151" s="3"/>
      <c r="AM151" s="3"/>
      <c r="AN151" s="3"/>
      <c r="AO151" s="3"/>
    </row>
    <row r="152" spans="1:41" s="3" customFormat="1" ht="12" x14ac:dyDescent="0.3">
      <c r="A152" s="17"/>
      <c r="C152" s="9" t="s">
        <v>311</v>
      </c>
      <c r="D152" s="8"/>
      <c r="E152" s="17"/>
      <c r="F152" s="20"/>
      <c r="G152" s="20"/>
      <c r="H152" s="20"/>
      <c r="I152" s="20"/>
      <c r="J152" s="20"/>
      <c r="K152" s="20"/>
      <c r="L152" s="20"/>
      <c r="M152" s="20"/>
      <c r="N152" s="20"/>
      <c r="O152" s="20"/>
      <c r="P152" s="20"/>
      <c r="Q152" s="20"/>
      <c r="R152" s="20"/>
      <c r="S152" s="20"/>
      <c r="T152" s="20"/>
      <c r="U152" s="20"/>
      <c r="V152" s="20"/>
      <c r="W152" s="17"/>
      <c r="X152" s="17"/>
      <c r="Y152" s="17"/>
      <c r="Z152" s="4">
        <v>2021</v>
      </c>
      <c r="AA152" s="4">
        <f t="shared" ref="AA152:AN152" si="41">Z152+1</f>
        <v>2022</v>
      </c>
      <c r="AB152" s="4">
        <f t="shared" si="41"/>
        <v>2023</v>
      </c>
      <c r="AC152" s="4">
        <f t="shared" si="41"/>
        <v>2024</v>
      </c>
      <c r="AD152" s="4">
        <f t="shared" si="41"/>
        <v>2025</v>
      </c>
      <c r="AE152" s="4">
        <f t="shared" si="41"/>
        <v>2026</v>
      </c>
      <c r="AF152" s="4">
        <f t="shared" si="41"/>
        <v>2027</v>
      </c>
      <c r="AG152" s="4">
        <f t="shared" si="41"/>
        <v>2028</v>
      </c>
      <c r="AH152" s="4">
        <f t="shared" si="41"/>
        <v>2029</v>
      </c>
      <c r="AI152" s="4">
        <f t="shared" si="41"/>
        <v>2030</v>
      </c>
      <c r="AJ152" s="4">
        <f t="shared" si="41"/>
        <v>2031</v>
      </c>
      <c r="AK152" s="4">
        <f t="shared" si="41"/>
        <v>2032</v>
      </c>
      <c r="AL152" s="4">
        <f t="shared" si="41"/>
        <v>2033</v>
      </c>
      <c r="AM152" s="4">
        <f t="shared" si="41"/>
        <v>2034</v>
      </c>
      <c r="AN152" s="4">
        <f t="shared" si="41"/>
        <v>2035</v>
      </c>
    </row>
    <row r="153" spans="1:41" s="3" customFormat="1" ht="12" x14ac:dyDescent="0.3">
      <c r="A153" s="17"/>
      <c r="C153" s="3" t="s">
        <v>312</v>
      </c>
      <c r="D153" s="53" t="s">
        <v>262</v>
      </c>
      <c r="E153" s="17"/>
      <c r="F153" s="20"/>
      <c r="G153" s="54" t="s">
        <v>263</v>
      </c>
      <c r="H153" s="20"/>
      <c r="I153" s="20"/>
      <c r="J153" s="20"/>
      <c r="K153" s="20"/>
      <c r="L153" s="20"/>
      <c r="M153" s="20"/>
      <c r="N153" s="54"/>
      <c r="O153" s="20"/>
      <c r="P153" s="20"/>
      <c r="Q153" s="20"/>
      <c r="R153" s="20"/>
      <c r="S153" s="20"/>
      <c r="T153" s="20"/>
      <c r="U153" s="20"/>
      <c r="V153" s="20"/>
      <c r="W153" s="17"/>
      <c r="X153" s="17"/>
      <c r="Y153" s="17"/>
      <c r="Z153" s="49" t="s">
        <v>398</v>
      </c>
      <c r="AA153" s="17"/>
      <c r="AB153" s="17"/>
      <c r="AC153" s="17"/>
      <c r="AD153" s="17"/>
      <c r="AE153" s="17"/>
      <c r="AF153" s="17"/>
      <c r="AG153" s="17"/>
      <c r="AH153" s="17"/>
      <c r="AI153" s="17"/>
      <c r="AJ153" s="63"/>
      <c r="AK153" s="63"/>
      <c r="AL153" s="64"/>
      <c r="AM153" s="64"/>
      <c r="AN153" s="64"/>
      <c r="AO153" s="64"/>
    </row>
    <row r="154" spans="1:41" x14ac:dyDescent="0.35">
      <c r="A154" s="17"/>
      <c r="C154" s="3" t="s">
        <v>170</v>
      </c>
      <c r="D154" s="8" t="s">
        <v>32</v>
      </c>
      <c r="E154" s="17"/>
      <c r="F154" s="21">
        <f>F129*F20</f>
        <v>0</v>
      </c>
      <c r="G154" s="21">
        <f>IF(G$9&gt;$D$6,0,F154)</f>
        <v>0</v>
      </c>
      <c r="H154" s="21">
        <f>IF(H$9&gt;$D$6,0,G154)</f>
        <v>0</v>
      </c>
      <c r="I154" s="21">
        <f t="shared" ref="I154:V167" si="42">IF(I$9&gt;$D$6,0,H154)</f>
        <v>0</v>
      </c>
      <c r="J154" s="21">
        <f t="shared" si="42"/>
        <v>0</v>
      </c>
      <c r="K154" s="21">
        <f t="shared" si="42"/>
        <v>0</v>
      </c>
      <c r="L154" s="21">
        <f t="shared" si="42"/>
        <v>0</v>
      </c>
      <c r="M154" s="21">
        <f t="shared" si="42"/>
        <v>0</v>
      </c>
      <c r="N154" s="21">
        <f t="shared" si="42"/>
        <v>0</v>
      </c>
      <c r="O154" s="21">
        <f t="shared" si="42"/>
        <v>0</v>
      </c>
      <c r="P154" s="21">
        <f t="shared" si="42"/>
        <v>0</v>
      </c>
      <c r="Q154" s="21">
        <f t="shared" si="42"/>
        <v>0</v>
      </c>
      <c r="R154" s="21">
        <f t="shared" si="42"/>
        <v>0</v>
      </c>
      <c r="S154" s="21">
        <f t="shared" si="42"/>
        <v>0</v>
      </c>
      <c r="T154" s="21">
        <f t="shared" si="42"/>
        <v>0</v>
      </c>
      <c r="U154" s="21">
        <f t="shared" si="42"/>
        <v>0</v>
      </c>
      <c r="V154" s="21">
        <f t="shared" si="42"/>
        <v>0</v>
      </c>
      <c r="W154" s="25"/>
      <c r="X154" s="17"/>
      <c r="Y154" s="17"/>
      <c r="Z154" s="49"/>
      <c r="AA154" s="49"/>
      <c r="AB154" s="49"/>
      <c r="AC154" s="49"/>
      <c r="AD154" s="49"/>
      <c r="AE154" s="49"/>
      <c r="AF154" s="49"/>
      <c r="AG154" s="49"/>
      <c r="AH154" s="17"/>
      <c r="AI154" s="17"/>
      <c r="AJ154" s="17"/>
      <c r="AK154" s="17"/>
      <c r="AL154" s="3"/>
      <c r="AM154" s="3"/>
      <c r="AN154" s="3"/>
      <c r="AO154" s="3"/>
    </row>
    <row r="155" spans="1:41" x14ac:dyDescent="0.35">
      <c r="A155" s="17"/>
      <c r="C155" s="3" t="s">
        <v>132</v>
      </c>
      <c r="D155" s="8" t="s">
        <v>32</v>
      </c>
      <c r="E155" s="17"/>
      <c r="F155" s="19"/>
      <c r="G155" s="21">
        <f>G129*G20</f>
        <v>0</v>
      </c>
      <c r="H155" s="21">
        <f>IF(H$9&gt;$D$6,0,G155)</f>
        <v>0</v>
      </c>
      <c r="I155" s="21">
        <f t="shared" si="42"/>
        <v>0</v>
      </c>
      <c r="J155" s="21">
        <f t="shared" si="42"/>
        <v>0</v>
      </c>
      <c r="K155" s="21">
        <f t="shared" si="42"/>
        <v>0</v>
      </c>
      <c r="L155" s="21">
        <f t="shared" si="42"/>
        <v>0</v>
      </c>
      <c r="M155" s="21">
        <f t="shared" si="42"/>
        <v>0</v>
      </c>
      <c r="N155" s="21">
        <f t="shared" si="42"/>
        <v>0</v>
      </c>
      <c r="O155" s="21">
        <f t="shared" si="42"/>
        <v>0</v>
      </c>
      <c r="P155" s="21">
        <f t="shared" si="42"/>
        <v>0</v>
      </c>
      <c r="Q155" s="21">
        <f t="shared" si="42"/>
        <v>0</v>
      </c>
      <c r="R155" s="21">
        <f t="shared" si="42"/>
        <v>0</v>
      </c>
      <c r="S155" s="21">
        <f t="shared" si="42"/>
        <v>0</v>
      </c>
      <c r="T155" s="21">
        <f t="shared" si="42"/>
        <v>0</v>
      </c>
      <c r="U155" s="21">
        <f t="shared" si="42"/>
        <v>0</v>
      </c>
      <c r="V155" s="21">
        <f t="shared" si="42"/>
        <v>0</v>
      </c>
      <c r="W155" s="25"/>
      <c r="X155" s="17"/>
      <c r="Y155" s="17"/>
      <c r="Z155" s="49"/>
      <c r="AA155" s="49"/>
      <c r="AB155" s="49"/>
      <c r="AC155" s="49"/>
      <c r="AD155" s="49"/>
      <c r="AE155" s="49"/>
      <c r="AF155" s="49"/>
      <c r="AG155" s="49"/>
      <c r="AH155" s="49"/>
      <c r="AI155" s="17"/>
      <c r="AJ155" s="17"/>
      <c r="AK155" s="17"/>
      <c r="AL155" s="3"/>
      <c r="AM155" s="3"/>
      <c r="AN155" s="3"/>
      <c r="AO155" s="3"/>
    </row>
    <row r="156" spans="1:41" x14ac:dyDescent="0.35">
      <c r="A156" s="17"/>
      <c r="C156" s="3" t="s">
        <v>133</v>
      </c>
      <c r="D156" s="8" t="s">
        <v>32</v>
      </c>
      <c r="E156" s="17"/>
      <c r="F156" s="19"/>
      <c r="G156" s="19"/>
      <c r="H156" s="21">
        <f>H129*H20</f>
        <v>2634.6211629121649</v>
      </c>
      <c r="I156" s="21">
        <f>IF(I$9&gt;$D$6,0,H156)</f>
        <v>2634.6211629121649</v>
      </c>
      <c r="J156" s="21">
        <f t="shared" si="42"/>
        <v>2634.6211629121649</v>
      </c>
      <c r="K156" s="21">
        <f t="shared" si="42"/>
        <v>2634.6211629121649</v>
      </c>
      <c r="L156" s="21">
        <f t="shared" si="42"/>
        <v>2634.6211629121649</v>
      </c>
      <c r="M156" s="21">
        <f t="shared" si="42"/>
        <v>2634.6211629121649</v>
      </c>
      <c r="N156" s="21">
        <f t="shared" si="42"/>
        <v>2634.6211629121649</v>
      </c>
      <c r="O156" s="21">
        <f t="shared" si="42"/>
        <v>2634.6211629121649</v>
      </c>
      <c r="P156" s="21">
        <f t="shared" si="42"/>
        <v>2634.6211629121649</v>
      </c>
      <c r="Q156" s="21">
        <f t="shared" si="42"/>
        <v>2634.6211629121649</v>
      </c>
      <c r="R156" s="21">
        <f t="shared" si="42"/>
        <v>2634.6211629121649</v>
      </c>
      <c r="S156" s="21">
        <f t="shared" si="42"/>
        <v>2634.6211629121649</v>
      </c>
      <c r="T156" s="21">
        <f t="shared" si="42"/>
        <v>2634.6211629121649</v>
      </c>
      <c r="U156" s="21">
        <f t="shared" si="42"/>
        <v>2634.6211629121649</v>
      </c>
      <c r="V156" s="21">
        <f t="shared" si="42"/>
        <v>2634.6211629121649</v>
      </c>
      <c r="W156" s="25"/>
      <c r="X156" s="17"/>
      <c r="Y156" s="17"/>
      <c r="Z156" s="65">
        <f>H20</f>
        <v>60.798949913357653</v>
      </c>
      <c r="AA156" s="65">
        <f>IF(I$9&gt;$D$6,0,Z156)</f>
        <v>60.798949913357653</v>
      </c>
      <c r="AB156" s="65">
        <f t="shared" ref="AB156:AN167" si="43">IF(J$9&gt;$D$6,0,AA156)</f>
        <v>60.798949913357653</v>
      </c>
      <c r="AC156" s="65">
        <f t="shared" si="43"/>
        <v>60.798949913357653</v>
      </c>
      <c r="AD156" s="65">
        <f t="shared" si="43"/>
        <v>60.798949913357653</v>
      </c>
      <c r="AE156" s="65">
        <f t="shared" si="43"/>
        <v>60.798949913357653</v>
      </c>
      <c r="AF156" s="65">
        <f t="shared" si="43"/>
        <v>60.798949913357653</v>
      </c>
      <c r="AG156" s="65">
        <f t="shared" si="43"/>
        <v>60.798949913357653</v>
      </c>
      <c r="AH156" s="65">
        <f t="shared" si="43"/>
        <v>60.798949913357653</v>
      </c>
      <c r="AI156" s="65">
        <f t="shared" si="43"/>
        <v>60.798949913357653</v>
      </c>
      <c r="AJ156" s="65">
        <f t="shared" si="43"/>
        <v>60.798949913357653</v>
      </c>
      <c r="AK156" s="65">
        <f t="shared" si="43"/>
        <v>60.798949913357653</v>
      </c>
      <c r="AL156" s="65">
        <f t="shared" si="43"/>
        <v>60.798949913357653</v>
      </c>
      <c r="AM156" s="65">
        <f t="shared" si="43"/>
        <v>60.798949913357653</v>
      </c>
      <c r="AN156" s="65">
        <f t="shared" si="43"/>
        <v>60.798949913357653</v>
      </c>
      <c r="AO156" s="3"/>
    </row>
    <row r="157" spans="1:41" x14ac:dyDescent="0.35">
      <c r="A157" s="17"/>
      <c r="C157" s="3" t="s">
        <v>134</v>
      </c>
      <c r="D157" s="8" t="s">
        <v>32</v>
      </c>
      <c r="E157" s="17"/>
      <c r="F157" s="19"/>
      <c r="G157" s="19"/>
      <c r="H157" s="19"/>
      <c r="I157" s="21">
        <f>I129*I20</f>
        <v>2343.3325744387744</v>
      </c>
      <c r="J157" s="21">
        <f>IF(J$9&gt;$D$6,0,I157)</f>
        <v>2343.3325744387744</v>
      </c>
      <c r="K157" s="21">
        <f t="shared" si="42"/>
        <v>2343.3325744387744</v>
      </c>
      <c r="L157" s="21">
        <f t="shared" si="42"/>
        <v>2343.3325744387744</v>
      </c>
      <c r="M157" s="21">
        <f t="shared" si="42"/>
        <v>2343.3325744387744</v>
      </c>
      <c r="N157" s="21">
        <f t="shared" si="42"/>
        <v>2343.3325744387744</v>
      </c>
      <c r="O157" s="21">
        <f t="shared" si="42"/>
        <v>2343.3325744387744</v>
      </c>
      <c r="P157" s="21">
        <f t="shared" si="42"/>
        <v>2343.3325744387744</v>
      </c>
      <c r="Q157" s="21">
        <f t="shared" si="42"/>
        <v>2343.3325744387744</v>
      </c>
      <c r="R157" s="21">
        <f t="shared" si="42"/>
        <v>2343.3325744387744</v>
      </c>
      <c r="S157" s="21">
        <f t="shared" si="42"/>
        <v>2343.3325744387744</v>
      </c>
      <c r="T157" s="21">
        <f t="shared" si="42"/>
        <v>2343.3325744387744</v>
      </c>
      <c r="U157" s="21">
        <f t="shared" si="42"/>
        <v>2343.3325744387744</v>
      </c>
      <c r="V157" s="21">
        <f t="shared" si="42"/>
        <v>2343.3325744387744</v>
      </c>
      <c r="W157" s="25"/>
      <c r="X157" s="17"/>
      <c r="Y157" s="17"/>
      <c r="Z157" s="17"/>
      <c r="AA157" s="65">
        <f>I20</f>
        <v>56.944620252970218</v>
      </c>
      <c r="AB157" s="65">
        <f>IF(J$9&gt;$D$6,0,AA157)</f>
        <v>56.944620252970218</v>
      </c>
      <c r="AC157" s="65">
        <f t="shared" si="43"/>
        <v>56.944620252970218</v>
      </c>
      <c r="AD157" s="65">
        <f t="shared" si="43"/>
        <v>56.944620252970218</v>
      </c>
      <c r="AE157" s="65">
        <f t="shared" si="43"/>
        <v>56.944620252970218</v>
      </c>
      <c r="AF157" s="65">
        <f t="shared" si="43"/>
        <v>56.944620252970218</v>
      </c>
      <c r="AG157" s="65">
        <f t="shared" si="43"/>
        <v>56.944620252970218</v>
      </c>
      <c r="AH157" s="65">
        <f t="shared" si="43"/>
        <v>56.944620252970218</v>
      </c>
      <c r="AI157" s="65">
        <f t="shared" si="43"/>
        <v>56.944620252970218</v>
      </c>
      <c r="AJ157" s="65">
        <f t="shared" si="43"/>
        <v>56.944620252970218</v>
      </c>
      <c r="AK157" s="65">
        <f t="shared" si="43"/>
        <v>56.944620252970218</v>
      </c>
      <c r="AL157" s="65">
        <f t="shared" si="43"/>
        <v>56.944620252970218</v>
      </c>
      <c r="AM157" s="65">
        <f t="shared" si="43"/>
        <v>56.944620252970218</v>
      </c>
      <c r="AN157" s="65">
        <f t="shared" si="43"/>
        <v>56.944620252970218</v>
      </c>
      <c r="AO157" s="3"/>
    </row>
    <row r="158" spans="1:41" x14ac:dyDescent="0.35">
      <c r="A158" s="17"/>
      <c r="C158" s="3" t="s">
        <v>135</v>
      </c>
      <c r="D158" s="8" t="s">
        <v>32</v>
      </c>
      <c r="E158" s="17"/>
      <c r="F158" s="19"/>
      <c r="G158" s="19"/>
      <c r="H158" s="19"/>
      <c r="I158" s="19"/>
      <c r="J158" s="21">
        <f>J129*J20</f>
        <v>2022.7275834693949</v>
      </c>
      <c r="K158" s="21">
        <f>IF(K$9&gt;$D$6,0,J158)</f>
        <v>2022.7275834693949</v>
      </c>
      <c r="L158" s="21">
        <f t="shared" si="42"/>
        <v>2022.7275834693949</v>
      </c>
      <c r="M158" s="21">
        <f t="shared" si="42"/>
        <v>2022.7275834693949</v>
      </c>
      <c r="N158" s="21">
        <f t="shared" si="42"/>
        <v>2022.7275834693949</v>
      </c>
      <c r="O158" s="21">
        <f t="shared" si="42"/>
        <v>2022.7275834693949</v>
      </c>
      <c r="P158" s="21">
        <f t="shared" si="42"/>
        <v>2022.7275834693949</v>
      </c>
      <c r="Q158" s="21">
        <f t="shared" si="42"/>
        <v>2022.7275834693949</v>
      </c>
      <c r="R158" s="21">
        <f t="shared" si="42"/>
        <v>2022.7275834693949</v>
      </c>
      <c r="S158" s="21">
        <f t="shared" si="42"/>
        <v>2022.7275834693949</v>
      </c>
      <c r="T158" s="21">
        <f t="shared" si="42"/>
        <v>2022.7275834693949</v>
      </c>
      <c r="U158" s="21">
        <f t="shared" si="42"/>
        <v>2022.7275834693949</v>
      </c>
      <c r="V158" s="21">
        <f t="shared" si="42"/>
        <v>2022.7275834693949</v>
      </c>
      <c r="W158" s="25"/>
      <c r="X158" s="17"/>
      <c r="Y158" s="17"/>
      <c r="Z158" s="17"/>
      <c r="AA158" s="17"/>
      <c r="AB158" s="65">
        <f>J20</f>
        <v>52.336308103753566</v>
      </c>
      <c r="AC158" s="65">
        <f>IF(K$9&gt;$D$6,0,AB158)</f>
        <v>52.336308103753566</v>
      </c>
      <c r="AD158" s="65">
        <f t="shared" si="43"/>
        <v>52.336308103753566</v>
      </c>
      <c r="AE158" s="65">
        <f t="shared" si="43"/>
        <v>52.336308103753566</v>
      </c>
      <c r="AF158" s="65">
        <f t="shared" si="43"/>
        <v>52.336308103753566</v>
      </c>
      <c r="AG158" s="65">
        <f t="shared" si="43"/>
        <v>52.336308103753566</v>
      </c>
      <c r="AH158" s="65">
        <f t="shared" si="43"/>
        <v>52.336308103753566</v>
      </c>
      <c r="AI158" s="65">
        <f t="shared" si="43"/>
        <v>52.336308103753566</v>
      </c>
      <c r="AJ158" s="65">
        <f t="shared" si="43"/>
        <v>52.336308103753566</v>
      </c>
      <c r="AK158" s="65">
        <f t="shared" si="43"/>
        <v>52.336308103753566</v>
      </c>
      <c r="AL158" s="65">
        <f t="shared" si="43"/>
        <v>52.336308103753566</v>
      </c>
      <c r="AM158" s="65">
        <f t="shared" si="43"/>
        <v>52.336308103753566</v>
      </c>
      <c r="AN158" s="65">
        <f t="shared" si="43"/>
        <v>52.336308103753566</v>
      </c>
      <c r="AO158" s="3"/>
    </row>
    <row r="159" spans="1:41" x14ac:dyDescent="0.35">
      <c r="A159" s="17"/>
      <c r="C159" s="3" t="s">
        <v>136</v>
      </c>
      <c r="D159" s="8" t="s">
        <v>32</v>
      </c>
      <c r="E159" s="17"/>
      <c r="F159" s="19"/>
      <c r="G159" s="19"/>
      <c r="H159" s="19"/>
      <c r="I159" s="19"/>
      <c r="J159" s="19"/>
      <c r="K159" s="21">
        <f>K129*K20</f>
        <v>1726.9114683446778</v>
      </c>
      <c r="L159" s="21">
        <f>IF(L$9&gt;$D$6,0,K159)</f>
        <v>1726.9114683446778</v>
      </c>
      <c r="M159" s="21">
        <f t="shared" si="42"/>
        <v>1726.9114683446778</v>
      </c>
      <c r="N159" s="21">
        <f t="shared" si="42"/>
        <v>1726.9114683446778</v>
      </c>
      <c r="O159" s="21">
        <f t="shared" si="42"/>
        <v>1726.9114683446778</v>
      </c>
      <c r="P159" s="21">
        <f t="shared" si="42"/>
        <v>1726.9114683446778</v>
      </c>
      <c r="Q159" s="21">
        <f t="shared" si="42"/>
        <v>1726.9114683446778</v>
      </c>
      <c r="R159" s="21">
        <f t="shared" si="42"/>
        <v>1726.9114683446778</v>
      </c>
      <c r="S159" s="21">
        <f t="shared" si="42"/>
        <v>1726.9114683446778</v>
      </c>
      <c r="T159" s="21">
        <f t="shared" si="42"/>
        <v>1726.9114683446778</v>
      </c>
      <c r="U159" s="21">
        <f t="shared" si="42"/>
        <v>1726.9114683446778</v>
      </c>
      <c r="V159" s="21">
        <f t="shared" si="42"/>
        <v>1726.9114683446778</v>
      </c>
      <c r="W159" s="25"/>
      <c r="X159" s="17"/>
      <c r="Y159" s="17"/>
      <c r="Z159" s="17"/>
      <c r="AA159" s="17"/>
      <c r="AB159" s="17"/>
      <c r="AC159" s="65">
        <f>K20</f>
        <v>47.399493099670345</v>
      </c>
      <c r="AD159" s="65">
        <f>IF(L$9&gt;$D$6,0,AC159)</f>
        <v>47.399493099670345</v>
      </c>
      <c r="AE159" s="65">
        <f t="shared" si="43"/>
        <v>47.399493099670345</v>
      </c>
      <c r="AF159" s="65">
        <f t="shared" si="43"/>
        <v>47.399493099670345</v>
      </c>
      <c r="AG159" s="65">
        <f t="shared" si="43"/>
        <v>47.399493099670345</v>
      </c>
      <c r="AH159" s="65">
        <f t="shared" si="43"/>
        <v>47.399493099670345</v>
      </c>
      <c r="AI159" s="65">
        <f t="shared" si="43"/>
        <v>47.399493099670345</v>
      </c>
      <c r="AJ159" s="65">
        <f t="shared" si="43"/>
        <v>47.399493099670345</v>
      </c>
      <c r="AK159" s="65">
        <f t="shared" si="43"/>
        <v>47.399493099670345</v>
      </c>
      <c r="AL159" s="65">
        <f t="shared" si="43"/>
        <v>47.399493099670345</v>
      </c>
      <c r="AM159" s="65">
        <f t="shared" si="43"/>
        <v>47.399493099670345</v>
      </c>
      <c r="AN159" s="65">
        <f t="shared" si="43"/>
        <v>47.399493099670345</v>
      </c>
      <c r="AO159" s="3"/>
    </row>
    <row r="160" spans="1:41" x14ac:dyDescent="0.35">
      <c r="A160" s="17"/>
      <c r="C160" s="3" t="s">
        <v>137</v>
      </c>
      <c r="D160" s="8" t="s">
        <v>32</v>
      </c>
      <c r="E160" s="17"/>
      <c r="F160" s="19"/>
      <c r="G160" s="19"/>
      <c r="H160" s="19"/>
      <c r="I160" s="19"/>
      <c r="J160" s="19"/>
      <c r="K160" s="19"/>
      <c r="L160" s="21">
        <f>L129*L20</f>
        <v>1462.8944185099328</v>
      </c>
      <c r="M160" s="21">
        <f>IF(M$9&gt;$D$6,0,L160)</f>
        <v>1462.8944185099328</v>
      </c>
      <c r="N160" s="21">
        <f t="shared" si="42"/>
        <v>1462.8944185099328</v>
      </c>
      <c r="O160" s="21">
        <f t="shared" si="42"/>
        <v>1462.8944185099328</v>
      </c>
      <c r="P160" s="21">
        <f t="shared" si="42"/>
        <v>1462.8944185099328</v>
      </c>
      <c r="Q160" s="21">
        <f t="shared" si="42"/>
        <v>1462.8944185099328</v>
      </c>
      <c r="R160" s="21">
        <f t="shared" si="42"/>
        <v>1462.8944185099328</v>
      </c>
      <c r="S160" s="21">
        <f t="shared" si="42"/>
        <v>1462.8944185099328</v>
      </c>
      <c r="T160" s="21">
        <f t="shared" si="42"/>
        <v>1462.8944185099328</v>
      </c>
      <c r="U160" s="21">
        <f t="shared" si="42"/>
        <v>1462.8944185099328</v>
      </c>
      <c r="V160" s="21">
        <f t="shared" si="42"/>
        <v>1462.8944185099328</v>
      </c>
      <c r="W160" s="25"/>
      <c r="X160" s="17"/>
      <c r="Y160" s="17"/>
      <c r="Z160" s="17"/>
      <c r="AA160" s="17"/>
      <c r="AB160" s="17"/>
      <c r="AC160" s="17"/>
      <c r="AD160" s="65">
        <f>L20</f>
        <v>42.454628229484072</v>
      </c>
      <c r="AE160" s="65">
        <f>IF(M$9&gt;$D$6,0,AD160)</f>
        <v>42.454628229484072</v>
      </c>
      <c r="AF160" s="65">
        <f t="shared" si="43"/>
        <v>42.454628229484072</v>
      </c>
      <c r="AG160" s="65">
        <f t="shared" si="43"/>
        <v>42.454628229484072</v>
      </c>
      <c r="AH160" s="65">
        <f t="shared" si="43"/>
        <v>42.454628229484072</v>
      </c>
      <c r="AI160" s="65">
        <f t="shared" si="43"/>
        <v>42.454628229484072</v>
      </c>
      <c r="AJ160" s="65">
        <f t="shared" si="43"/>
        <v>42.454628229484072</v>
      </c>
      <c r="AK160" s="65">
        <f t="shared" si="43"/>
        <v>42.454628229484072</v>
      </c>
      <c r="AL160" s="65">
        <f t="shared" si="43"/>
        <v>42.454628229484072</v>
      </c>
      <c r="AM160" s="65">
        <f t="shared" si="43"/>
        <v>42.454628229484072</v>
      </c>
      <c r="AN160" s="65">
        <f t="shared" si="43"/>
        <v>42.454628229484072</v>
      </c>
      <c r="AO160" s="3"/>
    </row>
    <row r="161" spans="1:41" x14ac:dyDescent="0.35">
      <c r="A161" s="17"/>
      <c r="C161" s="3" t="s">
        <v>171</v>
      </c>
      <c r="D161" s="8" t="s">
        <v>32</v>
      </c>
      <c r="E161" s="17"/>
      <c r="F161" s="19"/>
      <c r="G161" s="19"/>
      <c r="H161" s="19"/>
      <c r="I161" s="19"/>
      <c r="J161" s="19"/>
      <c r="K161" s="19"/>
      <c r="L161" s="21"/>
      <c r="M161" s="21">
        <f>M129*M20</f>
        <v>1276.9930109181985</v>
      </c>
      <c r="N161" s="21">
        <f>IF(N$9&gt;$D$6,0,M161)</f>
        <v>1276.9930109181985</v>
      </c>
      <c r="O161" s="21">
        <f t="shared" si="42"/>
        <v>1276.9930109181985</v>
      </c>
      <c r="P161" s="21">
        <f t="shared" si="42"/>
        <v>1276.9930109181985</v>
      </c>
      <c r="Q161" s="21">
        <f t="shared" si="42"/>
        <v>1276.9930109181985</v>
      </c>
      <c r="R161" s="21">
        <f t="shared" si="42"/>
        <v>1276.9930109181985</v>
      </c>
      <c r="S161" s="21">
        <f t="shared" si="42"/>
        <v>1276.9930109181985</v>
      </c>
      <c r="T161" s="21">
        <f t="shared" si="42"/>
        <v>1276.9930109181985</v>
      </c>
      <c r="U161" s="21">
        <f t="shared" si="42"/>
        <v>1276.9930109181985</v>
      </c>
      <c r="V161" s="21">
        <f t="shared" si="42"/>
        <v>1276.9930109181985</v>
      </c>
      <c r="W161" s="25"/>
      <c r="X161" s="17"/>
      <c r="Y161" s="17"/>
      <c r="Z161" s="17"/>
      <c r="AA161" s="17"/>
      <c r="AB161" s="17"/>
      <c r="AC161" s="17"/>
      <c r="AD161" s="17"/>
      <c r="AE161" s="65">
        <f>M20</f>
        <v>39.068842117252579</v>
      </c>
      <c r="AF161" s="65">
        <f>IF(N$9&gt;$D$6,0,AE161)</f>
        <v>39.068842117252579</v>
      </c>
      <c r="AG161" s="65">
        <f t="shared" si="43"/>
        <v>39.068842117252579</v>
      </c>
      <c r="AH161" s="65">
        <f t="shared" si="43"/>
        <v>39.068842117252579</v>
      </c>
      <c r="AI161" s="65">
        <f t="shared" si="43"/>
        <v>39.068842117252579</v>
      </c>
      <c r="AJ161" s="65">
        <f t="shared" si="43"/>
        <v>39.068842117252579</v>
      </c>
      <c r="AK161" s="65">
        <f t="shared" si="43"/>
        <v>39.068842117252579</v>
      </c>
      <c r="AL161" s="65">
        <f t="shared" si="43"/>
        <v>39.068842117252579</v>
      </c>
      <c r="AM161" s="65">
        <f t="shared" si="43"/>
        <v>39.068842117252579</v>
      </c>
      <c r="AN161" s="65">
        <f t="shared" si="43"/>
        <v>39.068842117252579</v>
      </c>
      <c r="AO161" s="3"/>
    </row>
    <row r="162" spans="1:41" x14ac:dyDescent="0.35">
      <c r="A162" s="17"/>
      <c r="C162" s="3" t="s">
        <v>172</v>
      </c>
      <c r="D162" s="8" t="s">
        <v>32</v>
      </c>
      <c r="E162" s="17"/>
      <c r="F162" s="19"/>
      <c r="G162" s="19"/>
      <c r="H162" s="19"/>
      <c r="I162" s="19"/>
      <c r="J162" s="19"/>
      <c r="K162" s="19"/>
      <c r="L162" s="21"/>
      <c r="M162" s="21"/>
      <c r="N162" s="21">
        <f>N129*N20</f>
        <v>1147.637520318161</v>
      </c>
      <c r="O162" s="21">
        <f>IF(O$9&gt;$D$6,0,N162)</f>
        <v>1147.637520318161</v>
      </c>
      <c r="P162" s="21">
        <f t="shared" si="42"/>
        <v>1147.637520318161</v>
      </c>
      <c r="Q162" s="21">
        <f t="shared" si="42"/>
        <v>1147.637520318161</v>
      </c>
      <c r="R162" s="21">
        <f t="shared" si="42"/>
        <v>1147.637520318161</v>
      </c>
      <c r="S162" s="21">
        <f t="shared" si="42"/>
        <v>1147.637520318161</v>
      </c>
      <c r="T162" s="21">
        <f t="shared" si="42"/>
        <v>1147.637520318161</v>
      </c>
      <c r="U162" s="21">
        <f t="shared" si="42"/>
        <v>1147.637520318161</v>
      </c>
      <c r="V162" s="21">
        <f t="shared" si="42"/>
        <v>1147.637520318161</v>
      </c>
      <c r="W162" s="25"/>
      <c r="X162" s="17"/>
      <c r="Y162" s="17"/>
      <c r="Z162" s="17"/>
      <c r="AA162" s="17"/>
      <c r="AB162" s="17"/>
      <c r="AC162" s="17"/>
      <c r="AD162" s="17"/>
      <c r="AE162" s="17"/>
      <c r="AF162" s="65">
        <f>N20</f>
        <v>35.863672509942532</v>
      </c>
      <c r="AG162" s="65">
        <f>IF(O$9&gt;$D$6,0,AF162)</f>
        <v>35.863672509942532</v>
      </c>
      <c r="AH162" s="65">
        <f t="shared" si="43"/>
        <v>35.863672509942532</v>
      </c>
      <c r="AI162" s="65">
        <f t="shared" si="43"/>
        <v>35.863672509942532</v>
      </c>
      <c r="AJ162" s="65">
        <f t="shared" si="43"/>
        <v>35.863672509942532</v>
      </c>
      <c r="AK162" s="65">
        <f t="shared" si="43"/>
        <v>35.863672509942532</v>
      </c>
      <c r="AL162" s="65">
        <f t="shared" si="43"/>
        <v>35.863672509942532</v>
      </c>
      <c r="AM162" s="65">
        <f t="shared" si="43"/>
        <v>35.863672509942532</v>
      </c>
      <c r="AN162" s="65">
        <f t="shared" si="43"/>
        <v>35.863672509942532</v>
      </c>
      <c r="AO162" s="3"/>
    </row>
    <row r="163" spans="1:41" x14ac:dyDescent="0.35">
      <c r="A163" s="17"/>
      <c r="C163" s="3" t="s">
        <v>173</v>
      </c>
      <c r="D163" s="8" t="s">
        <v>32</v>
      </c>
      <c r="E163" s="17"/>
      <c r="F163" s="19"/>
      <c r="G163" s="19"/>
      <c r="H163" s="19"/>
      <c r="I163" s="19"/>
      <c r="J163" s="19"/>
      <c r="K163" s="19"/>
      <c r="L163" s="21"/>
      <c r="M163" s="21"/>
      <c r="N163" s="21"/>
      <c r="O163" s="21">
        <f>O129*O20</f>
        <v>1027.4511619677392</v>
      </c>
      <c r="P163" s="21">
        <f>IF(P$9&gt;$D$6,0,O163)</f>
        <v>1027.4511619677392</v>
      </c>
      <c r="Q163" s="21">
        <f t="shared" si="42"/>
        <v>1027.4511619677392</v>
      </c>
      <c r="R163" s="21">
        <f t="shared" si="42"/>
        <v>1027.4511619677392</v>
      </c>
      <c r="S163" s="21">
        <f t="shared" si="42"/>
        <v>1027.4511619677392</v>
      </c>
      <c r="T163" s="21">
        <f t="shared" si="42"/>
        <v>1027.4511619677392</v>
      </c>
      <c r="U163" s="21">
        <f t="shared" si="42"/>
        <v>1027.4511619677392</v>
      </c>
      <c r="V163" s="21">
        <f t="shared" si="42"/>
        <v>1027.4511619677392</v>
      </c>
      <c r="W163" s="25"/>
      <c r="X163" s="17"/>
      <c r="Y163" s="17"/>
      <c r="Z163" s="17"/>
      <c r="AA163" s="17"/>
      <c r="AB163" s="17"/>
      <c r="AC163" s="17"/>
      <c r="AD163" s="17"/>
      <c r="AE163" s="17"/>
      <c r="AF163" s="17"/>
      <c r="AG163" s="65">
        <f>O20</f>
        <v>32.78144004529937</v>
      </c>
      <c r="AH163" s="65">
        <f>IF(P$9&gt;$D$6,0,AG163)</f>
        <v>32.78144004529937</v>
      </c>
      <c r="AI163" s="65">
        <f t="shared" si="43"/>
        <v>32.78144004529937</v>
      </c>
      <c r="AJ163" s="65">
        <f t="shared" si="43"/>
        <v>32.78144004529937</v>
      </c>
      <c r="AK163" s="65">
        <f t="shared" si="43"/>
        <v>32.78144004529937</v>
      </c>
      <c r="AL163" s="65">
        <f t="shared" si="43"/>
        <v>32.78144004529937</v>
      </c>
      <c r="AM163" s="65">
        <f t="shared" si="43"/>
        <v>32.78144004529937</v>
      </c>
      <c r="AN163" s="65">
        <f t="shared" si="43"/>
        <v>32.78144004529937</v>
      </c>
      <c r="AO163" s="3"/>
    </row>
    <row r="164" spans="1:41" x14ac:dyDescent="0.35">
      <c r="A164" s="17"/>
      <c r="C164" s="3" t="s">
        <v>174</v>
      </c>
      <c r="D164" s="8" t="s">
        <v>32</v>
      </c>
      <c r="E164" s="17"/>
      <c r="F164" s="19"/>
      <c r="G164" s="19"/>
      <c r="H164" s="19"/>
      <c r="I164" s="19"/>
      <c r="J164" s="19"/>
      <c r="K164" s="19"/>
      <c r="L164" s="21"/>
      <c r="M164" s="21"/>
      <c r="N164" s="21"/>
      <c r="O164" s="21"/>
      <c r="P164" s="21">
        <f>P129*P20</f>
        <v>912.91883406728505</v>
      </c>
      <c r="Q164" s="21">
        <f>IF(Q$9&gt;$D$6,0,P164)</f>
        <v>912.91883406728505</v>
      </c>
      <c r="R164" s="21">
        <f t="shared" si="42"/>
        <v>912.91883406728505</v>
      </c>
      <c r="S164" s="21">
        <f t="shared" si="42"/>
        <v>912.91883406728505</v>
      </c>
      <c r="T164" s="21">
        <f t="shared" si="42"/>
        <v>912.91883406728505</v>
      </c>
      <c r="U164" s="21">
        <f t="shared" si="42"/>
        <v>912.91883406728505</v>
      </c>
      <c r="V164" s="21">
        <f t="shared" si="42"/>
        <v>912.91883406728505</v>
      </c>
      <c r="W164" s="25"/>
      <c r="X164" s="17"/>
      <c r="Y164" s="17"/>
      <c r="Z164" s="17"/>
      <c r="AA164" s="17"/>
      <c r="AB164" s="17"/>
      <c r="AC164" s="17"/>
      <c r="AD164" s="17"/>
      <c r="AE164" s="17"/>
      <c r="AF164" s="17"/>
      <c r="AG164" s="49"/>
      <c r="AH164" s="65">
        <f>P20</f>
        <v>29.725722525355216</v>
      </c>
      <c r="AI164" s="65">
        <f>IF(Q$9&gt;$D$6,0,AH164)</f>
        <v>29.725722525355216</v>
      </c>
      <c r="AJ164" s="65">
        <f t="shared" si="43"/>
        <v>29.725722525355216</v>
      </c>
      <c r="AK164" s="65">
        <f t="shared" si="43"/>
        <v>29.725722525355216</v>
      </c>
      <c r="AL164" s="65">
        <f t="shared" si="43"/>
        <v>29.725722525355216</v>
      </c>
      <c r="AM164" s="65">
        <f t="shared" si="43"/>
        <v>29.725722525355216</v>
      </c>
      <c r="AN164" s="65">
        <f t="shared" si="43"/>
        <v>29.725722525355216</v>
      </c>
      <c r="AO164" s="3"/>
    </row>
    <row r="165" spans="1:41" x14ac:dyDescent="0.35">
      <c r="A165" s="17"/>
      <c r="C165" s="3" t="s">
        <v>175</v>
      </c>
      <c r="D165" s="8" t="s">
        <v>32</v>
      </c>
      <c r="E165" s="17"/>
      <c r="F165" s="19"/>
      <c r="G165" s="19"/>
      <c r="H165" s="19"/>
      <c r="I165" s="19"/>
      <c r="J165" s="19"/>
      <c r="K165" s="19"/>
      <c r="L165" s="21"/>
      <c r="M165" s="21"/>
      <c r="N165" s="21"/>
      <c r="O165" s="21"/>
      <c r="P165" s="21"/>
      <c r="Q165" s="21">
        <f>Q129*Q20</f>
        <v>801.21313872833957</v>
      </c>
      <c r="R165" s="21">
        <f>IF(R$9&gt;$D$6,0,Q165)</f>
        <v>801.21313872833957</v>
      </c>
      <c r="S165" s="21">
        <f t="shared" si="42"/>
        <v>801.21313872833957</v>
      </c>
      <c r="T165" s="21">
        <f t="shared" si="42"/>
        <v>801.21313872833957</v>
      </c>
      <c r="U165" s="21">
        <f t="shared" si="42"/>
        <v>801.21313872833957</v>
      </c>
      <c r="V165" s="21">
        <f t="shared" si="42"/>
        <v>801.21313872833957</v>
      </c>
      <c r="W165" s="25"/>
      <c r="X165" s="17"/>
      <c r="Y165" s="17"/>
      <c r="Z165" s="17"/>
      <c r="AA165" s="17"/>
      <c r="AB165" s="17"/>
      <c r="AC165" s="17"/>
      <c r="AD165" s="17"/>
      <c r="AE165" s="17"/>
      <c r="AF165" s="17"/>
      <c r="AG165" s="49"/>
      <c r="AH165" s="49"/>
      <c r="AI165" s="65">
        <f>Q20</f>
        <v>26.613723139577715</v>
      </c>
      <c r="AJ165" s="65">
        <f>IF(R$9&gt;$D$6,0,AI165)</f>
        <v>26.613723139577715</v>
      </c>
      <c r="AK165" s="65">
        <f t="shared" si="43"/>
        <v>26.613723139577715</v>
      </c>
      <c r="AL165" s="65">
        <f t="shared" si="43"/>
        <v>26.613723139577715</v>
      </c>
      <c r="AM165" s="65">
        <f t="shared" si="43"/>
        <v>26.613723139577715</v>
      </c>
      <c r="AN165" s="65">
        <f t="shared" si="43"/>
        <v>26.613723139577715</v>
      </c>
      <c r="AO165" s="3"/>
    </row>
    <row r="166" spans="1:41" x14ac:dyDescent="0.35">
      <c r="A166" s="17"/>
      <c r="C166" s="3" t="s">
        <v>264</v>
      </c>
      <c r="D166" s="8" t="s">
        <v>32</v>
      </c>
      <c r="E166" s="17"/>
      <c r="F166" s="19"/>
      <c r="G166" s="19"/>
      <c r="H166" s="19"/>
      <c r="I166" s="19"/>
      <c r="J166" s="19"/>
      <c r="K166" s="19"/>
      <c r="L166" s="21"/>
      <c r="M166" s="21"/>
      <c r="N166" s="21"/>
      <c r="O166" s="21"/>
      <c r="P166" s="21"/>
      <c r="Q166" s="21"/>
      <c r="R166" s="21">
        <f>R129*R20</f>
        <v>0</v>
      </c>
      <c r="S166" s="21">
        <f>IF(S$9&gt;$D$6,0,R166)</f>
        <v>0</v>
      </c>
      <c r="T166" s="21">
        <f t="shared" si="42"/>
        <v>0</v>
      </c>
      <c r="U166" s="21">
        <f t="shared" si="42"/>
        <v>0</v>
      </c>
      <c r="V166" s="21">
        <f t="shared" si="42"/>
        <v>0</v>
      </c>
      <c r="W166" s="25"/>
      <c r="X166" s="17"/>
      <c r="Y166" s="17"/>
      <c r="Z166" s="17"/>
      <c r="AA166" s="17"/>
      <c r="AB166" s="17"/>
      <c r="AC166" s="17"/>
      <c r="AD166" s="17"/>
      <c r="AE166" s="17"/>
      <c r="AF166" s="17"/>
      <c r="AG166" s="49"/>
      <c r="AH166" s="49"/>
      <c r="AI166" s="49"/>
      <c r="AJ166" s="65">
        <f>R20</f>
        <v>0</v>
      </c>
      <c r="AK166" s="65">
        <f>IF(S$9&gt;$D$6,0,AJ166)</f>
        <v>0</v>
      </c>
      <c r="AL166" s="65">
        <f t="shared" si="43"/>
        <v>0</v>
      </c>
      <c r="AM166" s="65">
        <f t="shared" si="43"/>
        <v>0</v>
      </c>
      <c r="AN166" s="65">
        <f t="shared" si="43"/>
        <v>0</v>
      </c>
      <c r="AO166" s="3"/>
    </row>
    <row r="167" spans="1:41" x14ac:dyDescent="0.35">
      <c r="A167" s="17"/>
      <c r="C167" s="3" t="s">
        <v>265</v>
      </c>
      <c r="D167" s="8" t="s">
        <v>32</v>
      </c>
      <c r="E167" s="17"/>
      <c r="F167" s="19"/>
      <c r="G167" s="19"/>
      <c r="H167" s="19"/>
      <c r="I167" s="19"/>
      <c r="J167" s="19"/>
      <c r="K167" s="19"/>
      <c r="L167" s="21"/>
      <c r="M167" s="21"/>
      <c r="N167" s="21"/>
      <c r="O167" s="21"/>
      <c r="P167" s="21"/>
      <c r="Q167" s="21"/>
      <c r="R167" s="21"/>
      <c r="S167" s="21">
        <f>S129*S20</f>
        <v>0</v>
      </c>
      <c r="T167" s="21">
        <f>IF(T$9&gt;$D$6,0,S167)</f>
        <v>0</v>
      </c>
      <c r="U167" s="21">
        <f t="shared" si="42"/>
        <v>0</v>
      </c>
      <c r="V167" s="21">
        <f t="shared" si="42"/>
        <v>0</v>
      </c>
      <c r="W167" s="25"/>
      <c r="X167" s="17"/>
      <c r="Y167" s="17"/>
      <c r="Z167" s="17"/>
      <c r="AA167" s="17"/>
      <c r="AB167" s="17"/>
      <c r="AC167" s="17"/>
      <c r="AD167" s="17"/>
      <c r="AE167" s="17"/>
      <c r="AF167" s="17"/>
      <c r="AG167" s="49"/>
      <c r="AH167" s="49"/>
      <c r="AI167" s="49"/>
      <c r="AJ167" s="49"/>
      <c r="AK167" s="65">
        <f>S20</f>
        <v>0</v>
      </c>
      <c r="AL167" s="68">
        <f>IF(T$9&gt;$D$6,0,AK167)</f>
        <v>0</v>
      </c>
      <c r="AM167" s="68">
        <f t="shared" si="43"/>
        <v>0</v>
      </c>
      <c r="AN167" s="68">
        <f t="shared" si="43"/>
        <v>0</v>
      </c>
      <c r="AO167" s="3"/>
    </row>
    <row r="168" spans="1:41" x14ac:dyDescent="0.35">
      <c r="A168" s="17"/>
      <c r="C168" s="3" t="s">
        <v>266</v>
      </c>
      <c r="D168" s="8" t="s">
        <v>32</v>
      </c>
      <c r="E168" s="17"/>
      <c r="F168" s="19"/>
      <c r="G168" s="19"/>
      <c r="H168" s="19"/>
      <c r="I168" s="19"/>
      <c r="J168" s="19"/>
      <c r="K168" s="19"/>
      <c r="L168" s="21"/>
      <c r="M168" s="21"/>
      <c r="N168" s="21"/>
      <c r="O168" s="21"/>
      <c r="P168" s="21"/>
      <c r="Q168" s="21"/>
      <c r="R168" s="21"/>
      <c r="S168" s="21"/>
      <c r="T168" s="21">
        <f>T129*T20</f>
        <v>0</v>
      </c>
      <c r="U168" s="21">
        <f>IF(U$9&gt;$D$6,0,T168)</f>
        <v>0</v>
      </c>
      <c r="V168" s="21">
        <f>IF(V$9&gt;$D$6,0,U168)</f>
        <v>0</v>
      </c>
      <c r="W168" s="25"/>
      <c r="X168" s="17"/>
      <c r="Y168" s="17"/>
      <c r="Z168" s="17"/>
      <c r="AA168" s="17"/>
      <c r="AB168" s="17"/>
      <c r="AC168" s="17"/>
      <c r="AD168" s="17"/>
      <c r="AE168" s="17"/>
      <c r="AF168" s="17"/>
      <c r="AG168" s="49"/>
      <c r="AH168" s="49"/>
      <c r="AI168" s="49"/>
      <c r="AJ168" s="49"/>
      <c r="AK168" s="49"/>
      <c r="AL168" s="68">
        <f>T20</f>
        <v>0</v>
      </c>
      <c r="AM168" s="68">
        <f>IF(U$9&gt;$D$6,0,AL168)</f>
        <v>0</v>
      </c>
      <c r="AN168" s="68">
        <f>IF(V$9&gt;$D$6,0,AM168)</f>
        <v>0</v>
      </c>
      <c r="AO168" s="3"/>
    </row>
    <row r="169" spans="1:41" x14ac:dyDescent="0.35">
      <c r="A169" s="17"/>
      <c r="C169" s="3" t="s">
        <v>267</v>
      </c>
      <c r="D169" s="8" t="s">
        <v>32</v>
      </c>
      <c r="E169" s="17"/>
      <c r="F169" s="19"/>
      <c r="G169" s="19"/>
      <c r="H169" s="19"/>
      <c r="I169" s="19"/>
      <c r="J169" s="19"/>
      <c r="K169" s="19"/>
      <c r="L169" s="21"/>
      <c r="M169" s="21"/>
      <c r="N169" s="21"/>
      <c r="O169" s="21"/>
      <c r="P169" s="21"/>
      <c r="Q169" s="21"/>
      <c r="R169" s="21"/>
      <c r="S169" s="21"/>
      <c r="T169" s="21"/>
      <c r="U169" s="21">
        <f>U129*U20</f>
        <v>0</v>
      </c>
      <c r="V169" s="21">
        <f>IF(V$9&gt;$D$6,0,U169)</f>
        <v>0</v>
      </c>
      <c r="W169" s="25"/>
      <c r="X169" s="17"/>
      <c r="Y169" s="17"/>
      <c r="Z169" s="17"/>
      <c r="AA169" s="17"/>
      <c r="AB169" s="17"/>
      <c r="AC169" s="17"/>
      <c r="AD169" s="17"/>
      <c r="AE169" s="17"/>
      <c r="AF169" s="17"/>
      <c r="AG169" s="49"/>
      <c r="AH169" s="49"/>
      <c r="AI169" s="49"/>
      <c r="AJ169" s="49"/>
      <c r="AK169" s="49"/>
      <c r="AL169" s="69"/>
      <c r="AM169" s="68">
        <f>U20</f>
        <v>0</v>
      </c>
      <c r="AN169" s="68">
        <f>IF(V$9&gt;$D$6,0,AM169)</f>
        <v>0</v>
      </c>
      <c r="AO169" s="3"/>
    </row>
    <row r="170" spans="1:41" x14ac:dyDescent="0.35">
      <c r="A170" s="17"/>
      <c r="C170" s="3" t="s">
        <v>268</v>
      </c>
      <c r="D170" s="8" t="s">
        <v>32</v>
      </c>
      <c r="E170" s="17"/>
      <c r="F170" s="19"/>
      <c r="G170" s="19"/>
      <c r="H170" s="19"/>
      <c r="I170" s="19"/>
      <c r="J170" s="19"/>
      <c r="K170" s="19"/>
      <c r="L170" s="21"/>
      <c r="M170" s="21"/>
      <c r="N170" s="21"/>
      <c r="O170" s="21"/>
      <c r="P170" s="21"/>
      <c r="Q170" s="21"/>
      <c r="R170" s="21"/>
      <c r="S170" s="21"/>
      <c r="T170" s="21"/>
      <c r="U170" s="21"/>
      <c r="V170" s="21">
        <f>V129*V20</f>
        <v>0</v>
      </c>
      <c r="W170" s="25"/>
      <c r="X170" s="17"/>
      <c r="Y170" s="17"/>
      <c r="Z170" s="17"/>
      <c r="AA170" s="17"/>
      <c r="AB170" s="17"/>
      <c r="AC170" s="17"/>
      <c r="AD170" s="17"/>
      <c r="AE170" s="17"/>
      <c r="AF170" s="17"/>
      <c r="AG170" s="49"/>
      <c r="AH170" s="49"/>
      <c r="AI170" s="49"/>
      <c r="AJ170" s="49"/>
      <c r="AK170" s="49"/>
      <c r="AL170" s="69"/>
      <c r="AM170" s="69"/>
      <c r="AN170" s="68">
        <f>V20</f>
        <v>0</v>
      </c>
      <c r="AO170" s="3"/>
    </row>
    <row r="171" spans="1:41" x14ac:dyDescent="0.35">
      <c r="A171" s="17"/>
      <c r="C171" s="9" t="s">
        <v>269</v>
      </c>
      <c r="D171" s="10" t="s">
        <v>32</v>
      </c>
      <c r="E171" s="23"/>
      <c r="F171" s="22">
        <f>SUM(F154:F170)</f>
        <v>0</v>
      </c>
      <c r="G171" s="22">
        <f t="shared" ref="G171" si="44">SUM(G154:G170)</f>
        <v>0</v>
      </c>
      <c r="H171" s="52">
        <f>SUM(H154:H170)*Z172</f>
        <v>2634.6211629121649</v>
      </c>
      <c r="I171" s="52">
        <f t="shared" ref="I171:V171" si="45">SUM(I154:I170)*AA172</f>
        <v>4977.9537373509393</v>
      </c>
      <c r="J171" s="52">
        <f t="shared" si="45"/>
        <v>7000.6813208203339</v>
      </c>
      <c r="K171" s="52">
        <f t="shared" si="45"/>
        <v>8727.5927891650117</v>
      </c>
      <c r="L171" s="52">
        <f t="shared" si="45"/>
        <v>10190.487207674945</v>
      </c>
      <c r="M171" s="52">
        <f t="shared" si="45"/>
        <v>11467.480218593144</v>
      </c>
      <c r="N171" s="52">
        <f t="shared" si="45"/>
        <v>12615.117738911305</v>
      </c>
      <c r="O171" s="52">
        <f t="shared" si="45"/>
        <v>13642.568900879045</v>
      </c>
      <c r="P171" s="52">
        <f t="shared" si="45"/>
        <v>14555.48773494633</v>
      </c>
      <c r="Q171" s="52">
        <f t="shared" si="45"/>
        <v>15356.700873674668</v>
      </c>
      <c r="R171" s="52">
        <f t="shared" si="45"/>
        <v>14049.606037491654</v>
      </c>
      <c r="S171" s="52">
        <f t="shared" si="45"/>
        <v>12808.096600144459</v>
      </c>
      <c r="T171" s="52">
        <f t="shared" si="45"/>
        <v>11655.446362895978</v>
      </c>
      <c r="U171" s="52">
        <f t="shared" si="45"/>
        <v>10601.613905353133</v>
      </c>
      <c r="V171" s="52">
        <f t="shared" si="45"/>
        <v>9647.4255277973862</v>
      </c>
      <c r="W171" s="62"/>
      <c r="X171" s="17"/>
      <c r="Y171" s="17"/>
      <c r="Z171" s="62">
        <f t="shared" ref="Z171:AN171" si="46">SUM(Z154:Z170)</f>
        <v>60.798949913357653</v>
      </c>
      <c r="AA171" s="62">
        <f t="shared" si="46"/>
        <v>117.74357016632787</v>
      </c>
      <c r="AB171" s="62">
        <f t="shared" si="46"/>
        <v>170.07987827008145</v>
      </c>
      <c r="AC171" s="62">
        <f t="shared" si="46"/>
        <v>217.47937136975179</v>
      </c>
      <c r="AD171" s="62">
        <f t="shared" si="46"/>
        <v>259.93399959923585</v>
      </c>
      <c r="AE171" s="62">
        <f t="shared" si="46"/>
        <v>299.00284171648843</v>
      </c>
      <c r="AF171" s="62">
        <f t="shared" si="46"/>
        <v>334.86651422643098</v>
      </c>
      <c r="AG171" s="62">
        <f t="shared" si="46"/>
        <v>367.64795427173033</v>
      </c>
      <c r="AH171" s="62">
        <f t="shared" si="46"/>
        <v>397.37367679708552</v>
      </c>
      <c r="AI171" s="62">
        <f t="shared" si="46"/>
        <v>423.98739993666322</v>
      </c>
      <c r="AJ171" s="62">
        <f t="shared" si="46"/>
        <v>423.98739993666322</v>
      </c>
      <c r="AK171" s="62">
        <f t="shared" si="46"/>
        <v>423.98739993666322</v>
      </c>
      <c r="AL171" s="62">
        <f t="shared" si="46"/>
        <v>423.98739993666322</v>
      </c>
      <c r="AM171" s="62">
        <f t="shared" si="46"/>
        <v>423.98739993666322</v>
      </c>
      <c r="AN171" s="62">
        <f t="shared" si="46"/>
        <v>423.98739993666322</v>
      </c>
      <c r="AO171" s="69" t="s">
        <v>395</v>
      </c>
    </row>
    <row r="172" spans="1:41" x14ac:dyDescent="0.35">
      <c r="A172" s="17"/>
      <c r="C172" s="71"/>
      <c r="D172" s="72"/>
      <c r="E172" s="74"/>
      <c r="F172" s="73"/>
      <c r="G172" s="73"/>
      <c r="H172" s="73"/>
      <c r="I172" s="73"/>
      <c r="J172" s="73"/>
      <c r="K172" s="73"/>
      <c r="L172" s="73"/>
      <c r="M172" s="73"/>
      <c r="N172" s="54" t="s">
        <v>403</v>
      </c>
      <c r="O172" s="73"/>
      <c r="P172" s="73"/>
      <c r="Q172" s="73"/>
      <c r="R172" s="73"/>
      <c r="S172" s="73"/>
      <c r="T172" s="73"/>
      <c r="U172" s="73"/>
      <c r="V172" s="73"/>
      <c r="W172" s="73"/>
      <c r="X172" s="17"/>
      <c r="Y172" s="17"/>
      <c r="Z172" s="70">
        <f t="shared" ref="Z172:AN172" si="47">Z115/Z171</f>
        <v>1</v>
      </c>
      <c r="AA172" s="70">
        <f t="shared" si="47"/>
        <v>1</v>
      </c>
      <c r="AB172" s="70">
        <f t="shared" si="47"/>
        <v>1</v>
      </c>
      <c r="AC172" s="70">
        <f t="shared" si="47"/>
        <v>1</v>
      </c>
      <c r="AD172" s="70">
        <f t="shared" si="47"/>
        <v>1</v>
      </c>
      <c r="AE172" s="70">
        <f t="shared" si="47"/>
        <v>1</v>
      </c>
      <c r="AF172" s="70">
        <f t="shared" si="47"/>
        <v>1</v>
      </c>
      <c r="AG172" s="70">
        <f t="shared" si="47"/>
        <v>1</v>
      </c>
      <c r="AH172" s="70">
        <f t="shared" si="47"/>
        <v>1</v>
      </c>
      <c r="AI172" s="70">
        <f t="shared" si="47"/>
        <v>1</v>
      </c>
      <c r="AJ172" s="70">
        <f t="shared" si="47"/>
        <v>0.91488439822229584</v>
      </c>
      <c r="AK172" s="70">
        <f t="shared" si="47"/>
        <v>0.83403959649307413</v>
      </c>
      <c r="AL172" s="70">
        <f t="shared" si="47"/>
        <v>0.75898114176830833</v>
      </c>
      <c r="AM172" s="70">
        <f t="shared" si="47"/>
        <v>0.69035751836040671</v>
      </c>
      <c r="AN172" s="70">
        <f t="shared" si="47"/>
        <v>0.62822253341767909</v>
      </c>
      <c r="AO172" s="69" t="s">
        <v>396</v>
      </c>
    </row>
    <row r="173" spans="1:41" x14ac:dyDescent="0.35">
      <c r="A173" s="17"/>
      <c r="C173" s="9" t="s">
        <v>270</v>
      </c>
      <c r="D173" s="10" t="s">
        <v>20</v>
      </c>
      <c r="E173" s="23"/>
      <c r="F173" s="22">
        <f>F150*F117+F171*F118</f>
        <v>0</v>
      </c>
      <c r="G173" s="22">
        <f t="shared" ref="G173:V173" si="48">G150*G117+G171*G118</f>
        <v>0</v>
      </c>
      <c r="H173" s="22">
        <f t="shared" si="48"/>
        <v>464.79571993253023</v>
      </c>
      <c r="I173" s="22">
        <f t="shared" si="48"/>
        <v>886.96511771195026</v>
      </c>
      <c r="J173" s="22">
        <f t="shared" si="48"/>
        <v>1259.8437465196521</v>
      </c>
      <c r="K173" s="22">
        <f t="shared" si="48"/>
        <v>1586.3358393845842</v>
      </c>
      <c r="L173" s="22">
        <f t="shared" si="48"/>
        <v>1870.7745740855325</v>
      </c>
      <c r="M173" s="22">
        <f t="shared" si="48"/>
        <v>2126.2823290331153</v>
      </c>
      <c r="N173" s="22">
        <f t="shared" si="48"/>
        <v>2362.4930407844731</v>
      </c>
      <c r="O173" s="22">
        <f t="shared" si="48"/>
        <v>2580.4891029355881</v>
      </c>
      <c r="P173" s="22">
        <f t="shared" si="48"/>
        <v>2780.7339032491823</v>
      </c>
      <c r="Q173" s="22">
        <f t="shared" si="48"/>
        <v>2963.2686893149494</v>
      </c>
      <c r="R173" s="22">
        <f t="shared" si="48"/>
        <v>2712.4011233664319</v>
      </c>
      <c r="S173" s="22">
        <f t="shared" si="48"/>
        <v>2474.439001104839</v>
      </c>
      <c r="T173" s="22">
        <f t="shared" si="48"/>
        <v>2253.8768454955552</v>
      </c>
      <c r="U173" s="22">
        <f>U150*U117+U171*U118</f>
        <v>2052.5801207896138</v>
      </c>
      <c r="V173" s="22">
        <f t="shared" si="48"/>
        <v>1870.7039634953205</v>
      </c>
      <c r="W173" s="62"/>
      <c r="X173" s="17"/>
      <c r="Y173" s="17"/>
      <c r="Z173" s="17"/>
      <c r="AA173" s="17"/>
      <c r="AB173" s="17"/>
      <c r="AC173" s="17"/>
      <c r="AD173" s="17"/>
      <c r="AE173" s="17"/>
      <c r="AF173" s="17"/>
      <c r="AG173" s="17"/>
      <c r="AH173" s="17"/>
      <c r="AI173" s="17"/>
      <c r="AJ173" s="17"/>
      <c r="AK173" s="17"/>
      <c r="AL173" s="3"/>
      <c r="AM173" s="3"/>
      <c r="AN173" s="3"/>
      <c r="AO173" s="3"/>
    </row>
    <row r="174" spans="1:41" ht="12" customHeight="1" x14ac:dyDescent="0.35">
      <c r="A174" s="17"/>
      <c r="C174" s="71"/>
      <c r="D174" s="72"/>
      <c r="E174" s="74"/>
      <c r="F174" s="73"/>
      <c r="G174" s="73"/>
      <c r="H174" s="73"/>
      <c r="I174" s="73"/>
      <c r="J174" s="73"/>
      <c r="K174" s="73"/>
      <c r="L174" s="73"/>
      <c r="M174" s="73"/>
      <c r="N174" s="73"/>
      <c r="O174" s="73"/>
      <c r="P174" s="73"/>
      <c r="Q174" s="73"/>
      <c r="R174" s="73"/>
      <c r="S174" s="73"/>
      <c r="T174" s="73"/>
      <c r="U174" s="73"/>
      <c r="V174" s="73"/>
      <c r="W174" s="73"/>
      <c r="X174" s="17"/>
      <c r="Y174" s="17"/>
      <c r="Z174" s="17"/>
      <c r="AA174" s="17"/>
      <c r="AB174" s="17"/>
      <c r="AC174" s="17"/>
      <c r="AD174" s="17"/>
      <c r="AE174" s="17"/>
      <c r="AF174" s="17"/>
      <c r="AG174" s="17"/>
      <c r="AH174" s="17"/>
      <c r="AI174" s="17"/>
      <c r="AJ174" s="17"/>
      <c r="AK174" s="17"/>
      <c r="AL174" s="3"/>
      <c r="AM174" s="3"/>
      <c r="AN174" s="3"/>
      <c r="AO174" s="3"/>
    </row>
    <row r="175" spans="1:41" s="3" customFormat="1" ht="12" customHeight="1" x14ac:dyDescent="0.3">
      <c r="A175" s="17"/>
      <c r="C175" s="9" t="s">
        <v>313</v>
      </c>
      <c r="D175" s="10" t="s">
        <v>20</v>
      </c>
      <c r="E175" s="17"/>
      <c r="F175" s="22">
        <f>F173-F120</f>
        <v>0</v>
      </c>
      <c r="G175" s="22">
        <f t="shared" ref="G175:V175" si="49">G173-G120</f>
        <v>0</v>
      </c>
      <c r="H175" s="22">
        <f t="shared" si="49"/>
        <v>-259.91897959535004</v>
      </c>
      <c r="I175" s="22">
        <f t="shared" si="49"/>
        <v>-530.55422748278409</v>
      </c>
      <c r="J175" s="22">
        <f t="shared" si="49"/>
        <v>-808.24418343482557</v>
      </c>
      <c r="K175" s="22">
        <f t="shared" si="49"/>
        <v>-1084.5822959895231</v>
      </c>
      <c r="L175" s="22">
        <f t="shared" si="49"/>
        <v>-1353.5078738919838</v>
      </c>
      <c r="M175" s="22">
        <f t="shared" si="49"/>
        <v>-1619.7642224223496</v>
      </c>
      <c r="N175" s="22">
        <f t="shared" si="49"/>
        <v>-1874.873817804626</v>
      </c>
      <c r="O175" s="22">
        <f t="shared" si="49"/>
        <v>-2118.2671104929545</v>
      </c>
      <c r="P175" s="22">
        <f t="shared" si="49"/>
        <v>-2348.7796761171307</v>
      </c>
      <c r="Q175" s="22">
        <f t="shared" si="49"/>
        <v>-2564.7656939540293</v>
      </c>
      <c r="R175" s="22">
        <f t="shared" si="49"/>
        <v>-2347.5617560285068</v>
      </c>
      <c r="S175" s="22">
        <f>S173-S120</f>
        <v>-2141.5593948119867</v>
      </c>
      <c r="T175" s="22">
        <f t="shared" si="49"/>
        <v>-1950.6524448292012</v>
      </c>
      <c r="U175" s="22">
        <f>U173-U120</f>
        <v>-1776.4520195863347</v>
      </c>
      <c r="V175" s="22">
        <f t="shared" si="49"/>
        <v>-1619.0921348340287</v>
      </c>
      <c r="W175" s="62"/>
      <c r="X175" s="22"/>
      <c r="Y175" s="22"/>
      <c r="Z175" s="22"/>
      <c r="AA175" s="22"/>
      <c r="AB175" s="22"/>
      <c r="AC175" s="22"/>
      <c r="AD175" s="22"/>
      <c r="AE175" s="17"/>
      <c r="AF175" s="17"/>
      <c r="AG175" s="17"/>
      <c r="AH175" s="17"/>
      <c r="AI175" s="17"/>
      <c r="AJ175" s="17"/>
      <c r="AK175" s="17"/>
    </row>
    <row r="176" spans="1:41" ht="12" customHeight="1" x14ac:dyDescent="0.35">
      <c r="A176" s="17"/>
      <c r="C176" s="71"/>
      <c r="D176" s="72"/>
      <c r="E176" s="74"/>
      <c r="F176" s="73"/>
      <c r="G176" s="73"/>
      <c r="H176" s="73"/>
      <c r="I176" s="73"/>
      <c r="J176" s="73"/>
      <c r="K176" s="73"/>
      <c r="L176" s="73"/>
      <c r="M176" s="73"/>
      <c r="N176" s="73"/>
      <c r="O176" s="73"/>
      <c r="P176" s="73"/>
      <c r="Q176" s="73"/>
      <c r="R176" s="73"/>
      <c r="S176" s="73"/>
      <c r="T176" s="73"/>
      <c r="U176" s="73"/>
      <c r="V176" s="73"/>
      <c r="W176" s="73"/>
      <c r="X176" s="17"/>
      <c r="AJ176" s="25"/>
      <c r="AK176" s="25"/>
    </row>
    <row r="177" spans="1:41" ht="12" customHeight="1" x14ac:dyDescent="0.35">
      <c r="A177" s="17"/>
      <c r="C177" s="11" t="s">
        <v>314</v>
      </c>
      <c r="D177" s="13" t="s">
        <v>20</v>
      </c>
      <c r="E177" s="25"/>
      <c r="F177" s="22">
        <f>F60+F175</f>
        <v>0</v>
      </c>
      <c r="G177" s="22">
        <f t="shared" ref="G177:V177" si="50">G60+G175</f>
        <v>0</v>
      </c>
      <c r="H177" s="22">
        <f t="shared" si="50"/>
        <v>2273.4064159314848</v>
      </c>
      <c r="I177" s="22">
        <f t="shared" si="50"/>
        <v>1719.5175375714616</v>
      </c>
      <c r="J177" s="22">
        <f t="shared" si="50"/>
        <v>1195.7671367268795</v>
      </c>
      <c r="K177" s="22">
        <f t="shared" si="50"/>
        <v>682.18135580378976</v>
      </c>
      <c r="L177" s="22">
        <f t="shared" si="50"/>
        <v>182.09060717099692</v>
      </c>
      <c r="M177" s="22">
        <f t="shared" si="50"/>
        <v>-211.33376799410507</v>
      </c>
      <c r="N177" s="22">
        <f t="shared" si="50"/>
        <v>-609.7791563849571</v>
      </c>
      <c r="O177" s="22">
        <f t="shared" si="50"/>
        <v>-984.36561098387051</v>
      </c>
      <c r="P177" s="22">
        <f t="shared" si="50"/>
        <v>-1329.4623983798801</v>
      </c>
      <c r="Q177" s="22">
        <f t="shared" si="50"/>
        <v>-1659.0867885661592</v>
      </c>
      <c r="R177" s="22">
        <f t="shared" si="50"/>
        <v>-2533.8958693963586</v>
      </c>
      <c r="S177" s="22">
        <f t="shared" si="50"/>
        <v>-2308.07886143935</v>
      </c>
      <c r="T177" s="22">
        <f t="shared" si="50"/>
        <v>-2096.2852830446282</v>
      </c>
      <c r="U177" s="22">
        <f t="shared" si="50"/>
        <v>-1901.4372267375477</v>
      </c>
      <c r="V177" s="22">
        <f t="shared" si="50"/>
        <v>-1723.5971210176151</v>
      </c>
      <c r="W177" s="62"/>
      <c r="X177" s="22"/>
      <c r="Y177" s="22"/>
      <c r="Z177" s="22"/>
      <c r="AA177" s="22"/>
      <c r="AB177" s="22"/>
      <c r="AC177" s="22"/>
      <c r="AD177" s="22"/>
      <c r="AJ177" s="25"/>
      <c r="AK177" s="25"/>
    </row>
    <row r="178" spans="1:41" s="25" customFormat="1" ht="12" customHeight="1" x14ac:dyDescent="0.35">
      <c r="A178" s="17"/>
      <c r="C178" s="71"/>
      <c r="D178" s="72"/>
      <c r="E178" s="74"/>
      <c r="F178" s="73"/>
      <c r="G178" s="73"/>
      <c r="H178" s="73"/>
      <c r="I178" s="73"/>
      <c r="J178" s="73"/>
      <c r="K178" s="73"/>
      <c r="L178" s="73"/>
      <c r="M178" s="73"/>
      <c r="N178" s="73"/>
      <c r="O178" s="73"/>
      <c r="P178" s="73"/>
      <c r="Q178" s="73"/>
      <c r="R178" s="73"/>
      <c r="S178" s="73"/>
      <c r="T178" s="73"/>
      <c r="U178" s="73"/>
      <c r="V178" s="73"/>
      <c r="W178" s="73"/>
      <c r="Y178" s="16"/>
      <c r="Z178" s="16"/>
      <c r="AA178" s="16"/>
      <c r="AB178" s="16"/>
      <c r="AC178" s="16"/>
      <c r="AD178" s="16"/>
    </row>
    <row r="179" spans="1:41" ht="12" customHeight="1" x14ac:dyDescent="0.35">
      <c r="A179" s="17"/>
      <c r="C179" s="9" t="s">
        <v>273</v>
      </c>
      <c r="D179" s="10" t="s">
        <v>20</v>
      </c>
      <c r="E179" s="25"/>
      <c r="F179" s="22">
        <f>F177</f>
        <v>0</v>
      </c>
      <c r="G179" s="22">
        <f>IF(G$9&gt;$D$6,0,F179+G177)</f>
        <v>0</v>
      </c>
      <c r="H179" s="22">
        <f>IF(H$9&gt;$D$6,0,G179+H177)</f>
        <v>2273.4064159314848</v>
      </c>
      <c r="I179" s="22">
        <f t="shared" ref="I179:V179" si="51">IF(I$9&gt;$D$6,0,H179+I177)</f>
        <v>3992.9239535029465</v>
      </c>
      <c r="J179" s="22">
        <f t="shared" si="51"/>
        <v>5188.6910902298259</v>
      </c>
      <c r="K179" s="22">
        <f t="shared" si="51"/>
        <v>5870.8724460336161</v>
      </c>
      <c r="L179" s="22">
        <f t="shared" si="51"/>
        <v>6052.9630532046131</v>
      </c>
      <c r="M179" s="22">
        <f t="shared" si="51"/>
        <v>5841.629285210508</v>
      </c>
      <c r="N179" s="22">
        <f t="shared" si="51"/>
        <v>5231.8501288255511</v>
      </c>
      <c r="O179" s="22">
        <f t="shared" si="51"/>
        <v>4247.4845178416808</v>
      </c>
      <c r="P179" s="22">
        <f t="shared" si="51"/>
        <v>2918.0221194618007</v>
      </c>
      <c r="Q179" s="22">
        <f t="shared" si="51"/>
        <v>1258.9353308956415</v>
      </c>
      <c r="R179" s="22">
        <f t="shared" si="51"/>
        <v>-1274.9605385007171</v>
      </c>
      <c r="S179" s="22">
        <f t="shared" si="51"/>
        <v>-3583.0393999400671</v>
      </c>
      <c r="T179" s="22">
        <f t="shared" si="51"/>
        <v>-5679.3246829846958</v>
      </c>
      <c r="U179" s="22">
        <f t="shared" si="51"/>
        <v>-7580.7619097222432</v>
      </c>
      <c r="V179" s="22">
        <f t="shared" si="51"/>
        <v>-9304.359030739859</v>
      </c>
      <c r="W179" s="62"/>
      <c r="AF179" s="17"/>
      <c r="AJ179" s="25"/>
      <c r="AK179" s="25"/>
    </row>
    <row r="180" spans="1:41" ht="12" customHeight="1" x14ac:dyDescent="0.35">
      <c r="C180" s="71"/>
      <c r="D180" s="72"/>
      <c r="E180" s="74"/>
      <c r="F180" s="73"/>
      <c r="G180" s="73"/>
      <c r="H180" s="73"/>
      <c r="I180" s="73"/>
      <c r="J180" s="73"/>
      <c r="K180" s="73"/>
      <c r="L180" s="73"/>
      <c r="M180" s="73"/>
      <c r="N180" s="73"/>
      <c r="O180" s="73"/>
      <c r="P180" s="73"/>
      <c r="Q180" s="73"/>
      <c r="R180" s="73"/>
      <c r="S180" s="73"/>
      <c r="T180" s="73"/>
      <c r="U180" s="73"/>
      <c r="V180" s="73"/>
      <c r="W180" s="73"/>
      <c r="X180" s="17"/>
      <c r="Y180" s="17"/>
      <c r="Z180" s="17"/>
      <c r="AA180" s="17"/>
      <c r="AB180" s="17"/>
      <c r="AC180" s="17"/>
      <c r="AD180" s="17"/>
      <c r="AE180" s="17"/>
      <c r="AF180" s="17"/>
      <c r="AG180" s="17"/>
      <c r="AH180" s="17"/>
      <c r="AI180" s="17"/>
      <c r="AJ180" s="17"/>
      <c r="AK180" s="17"/>
      <c r="AL180" s="3"/>
      <c r="AM180" s="3"/>
      <c r="AN180" s="3"/>
      <c r="AO180" s="3"/>
    </row>
    <row r="181" spans="1:41" ht="12" customHeight="1" x14ac:dyDescent="0.35">
      <c r="X181" s="33"/>
      <c r="Y181" s="33"/>
      <c r="Z181" s="33"/>
      <c r="AA181" s="33"/>
      <c r="AB181" s="33"/>
      <c r="AC181" s="33"/>
      <c r="AD181" s="33"/>
      <c r="AF181" s="17"/>
      <c r="AJ181" s="25"/>
      <c r="AK181" s="25"/>
    </row>
    <row r="182" spans="1:41" x14ac:dyDescent="0.35">
      <c r="C182" s="11" t="s">
        <v>353</v>
      </c>
    </row>
    <row r="183" spans="1:41" x14ac:dyDescent="0.35">
      <c r="C183" s="17" t="s">
        <v>357</v>
      </c>
      <c r="D183" s="107">
        <v>2</v>
      </c>
      <c r="F183" s="34"/>
      <c r="G183" s="34"/>
      <c r="H183" s="34"/>
      <c r="I183" s="34"/>
      <c r="J183" s="34"/>
      <c r="K183" s="34"/>
      <c r="L183" s="34"/>
      <c r="M183" s="34"/>
      <c r="N183" s="34"/>
      <c r="O183" s="34"/>
      <c r="P183" s="34"/>
      <c r="Q183" s="34"/>
      <c r="R183" s="34"/>
      <c r="S183" s="34"/>
      <c r="T183" s="34"/>
      <c r="U183" s="34"/>
      <c r="V183" s="34"/>
      <c r="W183" s="17"/>
    </row>
    <row r="184" spans="1:41" x14ac:dyDescent="0.35">
      <c r="C184" s="77"/>
      <c r="D184" s="109"/>
      <c r="E184" s="58"/>
      <c r="F184" s="110"/>
      <c r="G184" s="110"/>
      <c r="H184" s="110"/>
      <c r="I184" s="110"/>
      <c r="J184" s="110"/>
      <c r="K184" s="110"/>
      <c r="L184" s="110"/>
      <c r="M184" s="110"/>
      <c r="N184" s="110"/>
      <c r="O184" s="110"/>
      <c r="P184" s="110"/>
      <c r="Q184" s="110"/>
      <c r="R184" s="110"/>
      <c r="S184" s="110"/>
      <c r="T184" s="110"/>
      <c r="U184" s="110"/>
      <c r="V184" s="110"/>
      <c r="W184" s="111" t="s">
        <v>392</v>
      </c>
      <c r="X184" s="58"/>
      <c r="Y184" s="58"/>
    </row>
    <row r="185" spans="1:41" x14ac:dyDescent="0.35">
      <c r="C185" s="77" t="s">
        <v>358</v>
      </c>
      <c r="D185" s="58"/>
      <c r="E185" s="58"/>
      <c r="F185" s="78"/>
      <c r="G185" s="78"/>
      <c r="H185" s="78">
        <f t="shared" ref="H185:V185" si="52">H15*$D$183</f>
        <v>0.73785358986172433</v>
      </c>
      <c r="I185" s="78">
        <f t="shared" si="52"/>
        <v>0.69016748370255687</v>
      </c>
      <c r="J185" s="78">
        <f t="shared" si="52"/>
        <v>0.64141007941270789</v>
      </c>
      <c r="K185" s="78">
        <f t="shared" si="52"/>
        <v>0.59165004775469832</v>
      </c>
      <c r="L185" s="78">
        <f t="shared" si="52"/>
        <v>0.54095866034181495</v>
      </c>
      <c r="M185" s="78">
        <f t="shared" si="52"/>
        <v>0.50753590457726805</v>
      </c>
      <c r="N185" s="78">
        <f t="shared" si="52"/>
        <v>0.4681252079763713</v>
      </c>
      <c r="O185" s="78">
        <f t="shared" si="52"/>
        <v>0.43405204205388798</v>
      </c>
      <c r="P185" s="78">
        <f t="shared" si="52"/>
        <v>0.39952692916870708</v>
      </c>
      <c r="Q185" s="78">
        <f t="shared" si="52"/>
        <v>0.44648648180783007</v>
      </c>
      <c r="R185" s="78">
        <f t="shared" si="52"/>
        <v>0.64002364866870964</v>
      </c>
      <c r="S185" s="78">
        <f t="shared" si="52"/>
        <v>0.88776018015842306</v>
      </c>
      <c r="T185" s="78">
        <f t="shared" si="52"/>
        <v>1.148438864230424</v>
      </c>
      <c r="U185" s="78">
        <f t="shared" si="52"/>
        <v>1.3638553134972233</v>
      </c>
      <c r="V185" s="78">
        <f t="shared" si="52"/>
        <v>1.5758261767522059</v>
      </c>
      <c r="W185" s="79">
        <f>SUM(H185:V185)</f>
        <v>11.073670609964555</v>
      </c>
      <c r="X185" s="58"/>
      <c r="Y185" s="58"/>
    </row>
    <row r="186" spans="1:41" x14ac:dyDescent="0.35">
      <c r="C186" s="77" t="s">
        <v>359</v>
      </c>
      <c r="D186" s="77"/>
      <c r="E186" s="58"/>
      <c r="F186" s="78"/>
      <c r="G186" s="78"/>
      <c r="H186" s="78">
        <f t="shared" ref="H186:V186" si="53">H16*$D$183</f>
        <v>121.59789982671531</v>
      </c>
      <c r="I186" s="78">
        <f t="shared" si="53"/>
        <v>113.88924050594044</v>
      </c>
      <c r="J186" s="78">
        <f t="shared" si="53"/>
        <v>104.67261620750713</v>
      </c>
      <c r="K186" s="78">
        <f t="shared" si="53"/>
        <v>94.798986199340689</v>
      </c>
      <c r="L186" s="78">
        <f t="shared" si="53"/>
        <v>84.909256458968144</v>
      </c>
      <c r="M186" s="78">
        <f t="shared" si="53"/>
        <v>78.137684234505159</v>
      </c>
      <c r="N186" s="78">
        <f t="shared" si="53"/>
        <v>71.727345019885064</v>
      </c>
      <c r="O186" s="78">
        <f t="shared" si="53"/>
        <v>65.562880090598739</v>
      </c>
      <c r="P186" s="78">
        <f t="shared" si="53"/>
        <v>59.451445050710433</v>
      </c>
      <c r="Q186" s="78">
        <f t="shared" si="53"/>
        <v>53.22744627915543</v>
      </c>
      <c r="R186" s="78">
        <f t="shared" si="53"/>
        <v>49.422014443168855</v>
      </c>
      <c r="S186" s="78">
        <f t="shared" si="53"/>
        <v>45.334885938804732</v>
      </c>
      <c r="T186" s="78">
        <f t="shared" si="53"/>
        <v>41.024938083472797</v>
      </c>
      <c r="U186" s="78">
        <f t="shared" si="53"/>
        <v>36.607882873442811</v>
      </c>
      <c r="V186" s="78">
        <f t="shared" si="53"/>
        <v>32.220355037026422</v>
      </c>
      <c r="W186" s="79">
        <f>SUM(H186:V186)</f>
        <v>1052.5848762492421</v>
      </c>
      <c r="X186" s="58"/>
      <c r="Y186" s="58"/>
    </row>
    <row r="187" spans="1:41" x14ac:dyDescent="0.35">
      <c r="C187" s="77"/>
      <c r="D187" s="77"/>
      <c r="E187" s="58"/>
      <c r="F187" s="78"/>
      <c r="G187" s="78"/>
      <c r="H187" s="78"/>
      <c r="I187" s="78"/>
      <c r="J187" s="78"/>
      <c r="K187" s="78"/>
      <c r="L187" s="78"/>
      <c r="M187" s="78"/>
      <c r="N187" s="78"/>
      <c r="O187" s="78"/>
      <c r="P187" s="78"/>
      <c r="Q187" s="78"/>
      <c r="R187" s="78"/>
      <c r="S187" s="78"/>
      <c r="T187" s="78"/>
      <c r="U187" s="78"/>
      <c r="V187" s="78"/>
      <c r="W187" s="79"/>
      <c r="X187" s="58"/>
      <c r="Y187" s="58"/>
    </row>
    <row r="188" spans="1:41" x14ac:dyDescent="0.35">
      <c r="C188" s="77" t="s">
        <v>360</v>
      </c>
      <c r="D188" s="58"/>
      <c r="E188" s="58"/>
      <c r="F188" s="90"/>
      <c r="G188" s="90"/>
      <c r="H188" s="78">
        <f t="shared" ref="H188:V189" si="54">0*$D$183</f>
        <v>0</v>
      </c>
      <c r="I188" s="78">
        <f t="shared" si="54"/>
        <v>0</v>
      </c>
      <c r="J188" s="78">
        <f t="shared" si="54"/>
        <v>0</v>
      </c>
      <c r="K188" s="78">
        <f t="shared" si="54"/>
        <v>0</v>
      </c>
      <c r="L188" s="78">
        <f t="shared" si="54"/>
        <v>0</v>
      </c>
      <c r="M188" s="78">
        <f t="shared" si="54"/>
        <v>0</v>
      </c>
      <c r="N188" s="78">
        <f t="shared" si="54"/>
        <v>0</v>
      </c>
      <c r="O188" s="78">
        <f t="shared" si="54"/>
        <v>0</v>
      </c>
      <c r="P188" s="78">
        <f t="shared" si="54"/>
        <v>0</v>
      </c>
      <c r="Q188" s="78">
        <f t="shared" si="54"/>
        <v>0</v>
      </c>
      <c r="R188" s="78">
        <f t="shared" si="54"/>
        <v>0</v>
      </c>
      <c r="S188" s="78">
        <f t="shared" si="54"/>
        <v>0</v>
      </c>
      <c r="T188" s="78">
        <f t="shared" si="54"/>
        <v>0</v>
      </c>
      <c r="U188" s="78">
        <f t="shared" si="54"/>
        <v>0</v>
      </c>
      <c r="V188" s="78">
        <f t="shared" si="54"/>
        <v>0</v>
      </c>
      <c r="W188" s="79">
        <f>SUM(H188:V188)</f>
        <v>0</v>
      </c>
      <c r="X188" s="58"/>
      <c r="Y188" s="58"/>
    </row>
    <row r="189" spans="1:41" x14ac:dyDescent="0.35">
      <c r="C189" s="77" t="s">
        <v>361</v>
      </c>
      <c r="D189" s="58"/>
      <c r="E189" s="58"/>
      <c r="F189" s="90"/>
      <c r="G189" s="90"/>
      <c r="H189" s="78">
        <f t="shared" si="54"/>
        <v>0</v>
      </c>
      <c r="I189" s="78">
        <f t="shared" si="54"/>
        <v>0</v>
      </c>
      <c r="J189" s="78">
        <f t="shared" si="54"/>
        <v>0</v>
      </c>
      <c r="K189" s="78">
        <f t="shared" si="54"/>
        <v>0</v>
      </c>
      <c r="L189" s="78">
        <f t="shared" si="54"/>
        <v>0</v>
      </c>
      <c r="M189" s="78">
        <f t="shared" si="54"/>
        <v>0</v>
      </c>
      <c r="N189" s="78">
        <f t="shared" si="54"/>
        <v>0</v>
      </c>
      <c r="O189" s="78">
        <f t="shared" si="54"/>
        <v>0</v>
      </c>
      <c r="P189" s="78">
        <f t="shared" si="54"/>
        <v>0</v>
      </c>
      <c r="Q189" s="78">
        <f t="shared" si="54"/>
        <v>0</v>
      </c>
      <c r="R189" s="78">
        <f t="shared" si="54"/>
        <v>0</v>
      </c>
      <c r="S189" s="78">
        <f t="shared" si="54"/>
        <v>0</v>
      </c>
      <c r="T189" s="78">
        <f t="shared" si="54"/>
        <v>0</v>
      </c>
      <c r="U189" s="78">
        <f t="shared" si="54"/>
        <v>0</v>
      </c>
      <c r="V189" s="78">
        <f t="shared" si="54"/>
        <v>0</v>
      </c>
      <c r="W189" s="79">
        <f>SUM(H189:V189)</f>
        <v>0</v>
      </c>
      <c r="X189" s="58"/>
      <c r="Y189" s="58"/>
    </row>
    <row r="190" spans="1:41" x14ac:dyDescent="0.35">
      <c r="C190" s="77"/>
      <c r="D190" s="58"/>
      <c r="E190" s="58"/>
      <c r="F190" s="90"/>
      <c r="G190" s="90"/>
      <c r="H190" s="78"/>
      <c r="I190" s="78"/>
      <c r="J190" s="78"/>
      <c r="K190" s="78"/>
      <c r="L190" s="78"/>
      <c r="M190" s="78"/>
      <c r="N190" s="78"/>
      <c r="O190" s="78"/>
      <c r="P190" s="78"/>
      <c r="Q190" s="78"/>
      <c r="R190" s="78"/>
      <c r="S190" s="78"/>
      <c r="T190" s="78"/>
      <c r="U190" s="78"/>
      <c r="V190" s="78"/>
      <c r="W190" s="79"/>
      <c r="X190" s="58"/>
      <c r="Y190" s="58"/>
    </row>
    <row r="191" spans="1:41" x14ac:dyDescent="0.35">
      <c r="C191" s="77" t="s">
        <v>354</v>
      </c>
      <c r="D191" s="58"/>
      <c r="E191" s="58"/>
      <c r="F191" s="78"/>
      <c r="G191" s="78"/>
      <c r="H191" s="78">
        <f t="shared" ref="H191:V191" si="55">H185-H188</f>
        <v>0.73785358986172433</v>
      </c>
      <c r="I191" s="78">
        <f t="shared" si="55"/>
        <v>0.69016748370255687</v>
      </c>
      <c r="J191" s="78">
        <f t="shared" si="55"/>
        <v>0.64141007941270789</v>
      </c>
      <c r="K191" s="78">
        <f t="shared" si="55"/>
        <v>0.59165004775469832</v>
      </c>
      <c r="L191" s="78">
        <f t="shared" si="55"/>
        <v>0.54095866034181495</v>
      </c>
      <c r="M191" s="78">
        <f t="shared" si="55"/>
        <v>0.50753590457726805</v>
      </c>
      <c r="N191" s="78">
        <f t="shared" si="55"/>
        <v>0.4681252079763713</v>
      </c>
      <c r="O191" s="78">
        <f t="shared" si="55"/>
        <v>0.43405204205388798</v>
      </c>
      <c r="P191" s="78">
        <f t="shared" si="55"/>
        <v>0.39952692916870708</v>
      </c>
      <c r="Q191" s="78">
        <f t="shared" si="55"/>
        <v>0.44648648180783007</v>
      </c>
      <c r="R191" s="78">
        <f t="shared" si="55"/>
        <v>0.64002364866870964</v>
      </c>
      <c r="S191" s="78">
        <f t="shared" si="55"/>
        <v>0.88776018015842306</v>
      </c>
      <c r="T191" s="78">
        <f t="shared" si="55"/>
        <v>1.148438864230424</v>
      </c>
      <c r="U191" s="78">
        <f t="shared" si="55"/>
        <v>1.3638553134972233</v>
      </c>
      <c r="V191" s="78">
        <f t="shared" si="55"/>
        <v>1.5758261767522059</v>
      </c>
      <c r="W191" s="79">
        <f>SUM(H191:V191)</f>
        <v>11.073670609964555</v>
      </c>
      <c r="X191" s="58"/>
      <c r="Y191" s="58"/>
    </row>
    <row r="192" spans="1:41" x14ac:dyDescent="0.35">
      <c r="C192" s="85" t="s">
        <v>355</v>
      </c>
      <c r="D192" s="86"/>
      <c r="E192" s="86"/>
      <c r="F192" s="86"/>
      <c r="G192" s="86"/>
      <c r="H192" s="87">
        <f t="shared" ref="H192:V192" si="56">H186-H189</f>
        <v>121.59789982671531</v>
      </c>
      <c r="I192" s="87">
        <f t="shared" si="56"/>
        <v>113.88924050594044</v>
      </c>
      <c r="J192" s="87">
        <f t="shared" si="56"/>
        <v>104.67261620750713</v>
      </c>
      <c r="K192" s="87">
        <f t="shared" si="56"/>
        <v>94.798986199340689</v>
      </c>
      <c r="L192" s="87">
        <f t="shared" si="56"/>
        <v>84.909256458968144</v>
      </c>
      <c r="M192" s="87">
        <f t="shared" si="56"/>
        <v>78.137684234505159</v>
      </c>
      <c r="N192" s="87">
        <f t="shared" si="56"/>
        <v>71.727345019885064</v>
      </c>
      <c r="O192" s="87">
        <f t="shared" si="56"/>
        <v>65.562880090598739</v>
      </c>
      <c r="P192" s="87">
        <f t="shared" si="56"/>
        <v>59.451445050710433</v>
      </c>
      <c r="Q192" s="87">
        <f t="shared" si="56"/>
        <v>53.22744627915543</v>
      </c>
      <c r="R192" s="87">
        <f t="shared" si="56"/>
        <v>49.422014443168855</v>
      </c>
      <c r="S192" s="87">
        <f t="shared" si="56"/>
        <v>45.334885938804732</v>
      </c>
      <c r="T192" s="87">
        <f t="shared" si="56"/>
        <v>41.024938083472797</v>
      </c>
      <c r="U192" s="87">
        <f t="shared" si="56"/>
        <v>36.607882873442811</v>
      </c>
      <c r="V192" s="87">
        <f t="shared" si="56"/>
        <v>32.220355037026422</v>
      </c>
      <c r="W192" s="88">
        <f>SUM(H192:V192)</f>
        <v>1052.5848762492421</v>
      </c>
      <c r="X192" s="58"/>
      <c r="Y192" s="58"/>
    </row>
    <row r="193" spans="3:37" x14ac:dyDescent="0.35">
      <c r="C193" s="80" t="s">
        <v>356</v>
      </c>
      <c r="D193" s="58"/>
      <c r="E193" s="58"/>
      <c r="F193" s="78"/>
      <c r="G193" s="78"/>
      <c r="H193" s="94">
        <f>H191+H192</f>
        <v>122.33575341657703</v>
      </c>
      <c r="I193" s="94">
        <f t="shared" ref="I193:V193" si="57">I191+I192</f>
        <v>114.57940798964299</v>
      </c>
      <c r="J193" s="94">
        <f t="shared" si="57"/>
        <v>105.31402628691984</v>
      </c>
      <c r="K193" s="94">
        <f t="shared" si="57"/>
        <v>95.390636247095387</v>
      </c>
      <c r="L193" s="94">
        <f t="shared" si="57"/>
        <v>85.450215119309959</v>
      </c>
      <c r="M193" s="94">
        <f t="shared" si="57"/>
        <v>78.645220139082426</v>
      </c>
      <c r="N193" s="94">
        <f t="shared" si="57"/>
        <v>72.195470227861435</v>
      </c>
      <c r="O193" s="94">
        <f t="shared" si="57"/>
        <v>65.996932132652631</v>
      </c>
      <c r="P193" s="94">
        <f t="shared" si="57"/>
        <v>59.850971979879141</v>
      </c>
      <c r="Q193" s="94">
        <f t="shared" si="57"/>
        <v>53.673932760963261</v>
      </c>
      <c r="R193" s="94">
        <f t="shared" si="57"/>
        <v>50.062038091837564</v>
      </c>
      <c r="S193" s="94">
        <f t="shared" si="57"/>
        <v>46.222646118963155</v>
      </c>
      <c r="T193" s="94">
        <f t="shared" si="57"/>
        <v>42.173376947703218</v>
      </c>
      <c r="U193" s="94">
        <f t="shared" si="57"/>
        <v>37.971738186940037</v>
      </c>
      <c r="V193" s="94">
        <f t="shared" si="57"/>
        <v>33.796181213778631</v>
      </c>
      <c r="W193" s="79">
        <f>W191+W192</f>
        <v>1063.6585468592068</v>
      </c>
      <c r="X193" s="58"/>
      <c r="Y193" s="58"/>
    </row>
    <row r="196" spans="3:37" x14ac:dyDescent="0.35">
      <c r="C196" s="11" t="s">
        <v>377</v>
      </c>
      <c r="D196" s="11"/>
    </row>
    <row r="197" spans="3:37" x14ac:dyDescent="0.35">
      <c r="C197" s="77" t="s">
        <v>379</v>
      </c>
      <c r="D197" s="37">
        <v>0.30499999999999999</v>
      </c>
      <c r="E197" s="58"/>
      <c r="F197" s="58"/>
      <c r="G197" s="58"/>
      <c r="H197" s="58"/>
      <c r="I197" s="58"/>
      <c r="J197" s="58"/>
      <c r="K197" s="58"/>
      <c r="L197" s="58"/>
      <c r="M197" s="58"/>
      <c r="N197" s="58"/>
      <c r="O197" s="58"/>
      <c r="P197" s="58"/>
      <c r="Q197" s="58"/>
      <c r="R197" s="58"/>
      <c r="S197" s="58"/>
      <c r="T197" s="58"/>
      <c r="U197" s="58"/>
      <c r="V197" s="58"/>
      <c r="W197" s="58"/>
    </row>
    <row r="198" spans="3:37" x14ac:dyDescent="0.35">
      <c r="C198" s="77" t="s">
        <v>378</v>
      </c>
      <c r="D198" s="37">
        <v>3.875</v>
      </c>
      <c r="E198" s="58"/>
      <c r="F198" s="58"/>
      <c r="G198" s="58"/>
      <c r="H198" s="58"/>
      <c r="I198" s="58"/>
      <c r="J198" s="58"/>
      <c r="K198" s="58"/>
      <c r="L198" s="58"/>
      <c r="M198" s="58"/>
      <c r="N198" s="58"/>
      <c r="O198" s="58"/>
      <c r="P198" s="58"/>
      <c r="Q198" s="58"/>
      <c r="R198" s="58"/>
      <c r="S198" s="58"/>
      <c r="T198" s="58"/>
      <c r="U198" s="58"/>
      <c r="V198" s="58"/>
      <c r="W198" s="43" t="s">
        <v>392</v>
      </c>
    </row>
    <row r="199" spans="3:37" x14ac:dyDescent="0.35">
      <c r="C199" s="77"/>
      <c r="D199" s="58"/>
      <c r="E199" s="58"/>
      <c r="F199" s="58"/>
      <c r="G199" s="58"/>
      <c r="H199" s="58"/>
      <c r="I199" s="58"/>
      <c r="J199" s="58"/>
      <c r="K199" s="58"/>
      <c r="L199" s="58"/>
      <c r="M199" s="58"/>
      <c r="N199" s="58"/>
      <c r="O199" s="58"/>
      <c r="P199" s="58"/>
      <c r="Q199" s="58"/>
      <c r="R199" s="58"/>
      <c r="S199" s="58"/>
      <c r="T199" s="58"/>
      <c r="U199" s="58"/>
      <c r="V199" s="58"/>
      <c r="W199" s="43"/>
    </row>
    <row r="200" spans="3:37" x14ac:dyDescent="0.35">
      <c r="C200" s="77" t="s">
        <v>380</v>
      </c>
      <c r="D200" s="58"/>
      <c r="E200" s="58"/>
      <c r="F200" s="97"/>
      <c r="G200" s="97"/>
      <c r="H200" s="97">
        <f t="shared" ref="H200:V200" si="58">H24</f>
        <v>0.44485728515118916</v>
      </c>
      <c r="I200" s="97">
        <f t="shared" si="58"/>
        <v>0.4166523926896108</v>
      </c>
      <c r="J200" s="97">
        <f t="shared" si="58"/>
        <v>0.3829600955887994</v>
      </c>
      <c r="K200" s="97">
        <f t="shared" si="58"/>
        <v>0.34687504089852866</v>
      </c>
      <c r="L200" s="97">
        <f t="shared" si="58"/>
        <v>0.31072805497930889</v>
      </c>
      <c r="M200" s="97">
        <f t="shared" si="58"/>
        <v>0.28598261868757241</v>
      </c>
      <c r="N200" s="97">
        <f t="shared" si="58"/>
        <v>0.26252898264676883</v>
      </c>
      <c r="O200" s="97">
        <f t="shared" si="58"/>
        <v>0.2399888441187368</v>
      </c>
      <c r="P200" s="97">
        <f t="shared" si="58"/>
        <v>0.21763989810865139</v>
      </c>
      <c r="Q200" s="97">
        <f t="shared" si="58"/>
        <v>0.19517793731259364</v>
      </c>
      <c r="R200" s="97">
        <f t="shared" si="58"/>
        <v>2.3273587224316712E-3</v>
      </c>
      <c r="S200" s="97">
        <f t="shared" si="58"/>
        <v>3.2282188369397199E-3</v>
      </c>
      <c r="T200" s="97">
        <f t="shared" si="58"/>
        <v>4.1761413244742682E-3</v>
      </c>
      <c r="U200" s="97">
        <f t="shared" si="58"/>
        <v>4.9594738672626296E-3</v>
      </c>
      <c r="V200" s="97">
        <f t="shared" si="58"/>
        <v>5.7302770063716573E-3</v>
      </c>
      <c r="W200" s="58"/>
    </row>
    <row r="201" spans="3:37" x14ac:dyDescent="0.35">
      <c r="C201" s="77" t="s">
        <v>381</v>
      </c>
      <c r="D201" s="4">
        <f>D57</f>
        <v>2.5</v>
      </c>
      <c r="E201" s="58"/>
      <c r="F201" s="98"/>
      <c r="G201" s="98"/>
      <c r="H201" s="98">
        <f t="shared" ref="H201:V201" si="59">H25</f>
        <v>14.235433124838073</v>
      </c>
      <c r="I201" s="98">
        <f t="shared" si="59"/>
        <v>13.332876566067563</v>
      </c>
      <c r="J201" s="98">
        <f t="shared" si="59"/>
        <v>12.254723058841597</v>
      </c>
      <c r="K201" s="98">
        <f t="shared" si="59"/>
        <v>11.100001308752931</v>
      </c>
      <c r="L201" s="98">
        <f t="shared" si="59"/>
        <v>9.9432977593378986</v>
      </c>
      <c r="M201" s="98">
        <f t="shared" si="59"/>
        <v>9.1514437980023295</v>
      </c>
      <c r="N201" s="98">
        <f t="shared" si="59"/>
        <v>8.4009274446966131</v>
      </c>
      <c r="O201" s="98">
        <f t="shared" si="59"/>
        <v>7.6796430117995884</v>
      </c>
      <c r="P201" s="98">
        <f t="shared" si="59"/>
        <v>6.9644767394768534</v>
      </c>
      <c r="Q201" s="98">
        <f t="shared" si="59"/>
        <v>6.2456939940030054</v>
      </c>
      <c r="R201" s="98">
        <f t="shared" si="59"/>
        <v>7.4475479117813576E-2</v>
      </c>
      <c r="S201" s="98">
        <f t="shared" si="59"/>
        <v>0.10330300278207118</v>
      </c>
      <c r="T201" s="98">
        <f t="shared" si="59"/>
        <v>0.13363652238317678</v>
      </c>
      <c r="U201" s="98">
        <f t="shared" si="59"/>
        <v>0.15870316375240437</v>
      </c>
      <c r="V201" s="98">
        <f t="shared" si="59"/>
        <v>0.18336886420389328</v>
      </c>
      <c r="W201" s="58"/>
    </row>
    <row r="202" spans="3:37" x14ac:dyDescent="0.35">
      <c r="C202" s="77"/>
      <c r="D202" s="58"/>
      <c r="E202" s="58"/>
      <c r="F202" s="99"/>
      <c r="G202" s="99"/>
      <c r="H202" s="99"/>
      <c r="I202" s="99"/>
      <c r="J202" s="99"/>
      <c r="K202" s="99"/>
      <c r="L202" s="99"/>
      <c r="M202" s="99"/>
      <c r="N202" s="99"/>
      <c r="O202" s="99"/>
      <c r="P202" s="99"/>
      <c r="Q202" s="99"/>
      <c r="R202" s="99"/>
      <c r="S202" s="99"/>
      <c r="T202" s="99"/>
      <c r="U202" s="99"/>
      <c r="V202" s="99"/>
      <c r="W202" s="58"/>
    </row>
    <row r="203" spans="3:37" x14ac:dyDescent="0.35">
      <c r="C203" s="77" t="s">
        <v>386</v>
      </c>
      <c r="D203" s="58"/>
      <c r="E203" s="58"/>
      <c r="F203" s="101"/>
      <c r="G203" s="101"/>
      <c r="H203" s="101">
        <f t="shared" ref="H203:V203" si="60">$D$197*H200</f>
        <v>0.13568147197111269</v>
      </c>
      <c r="I203" s="101">
        <f t="shared" si="60"/>
        <v>0.12707897977033128</v>
      </c>
      <c r="J203" s="101">
        <f t="shared" si="60"/>
        <v>0.11680282915458381</v>
      </c>
      <c r="K203" s="101">
        <f t="shared" si="60"/>
        <v>0.10579688747405123</v>
      </c>
      <c r="L203" s="101">
        <f t="shared" si="60"/>
        <v>9.4772056768689203E-2</v>
      </c>
      <c r="M203" s="101">
        <f t="shared" si="60"/>
        <v>8.7224698699709585E-2</v>
      </c>
      <c r="N203" s="101">
        <f t="shared" si="60"/>
        <v>8.0071339707264488E-2</v>
      </c>
      <c r="O203" s="101">
        <f t="shared" si="60"/>
        <v>7.3196597456214721E-2</v>
      </c>
      <c r="P203" s="101">
        <f t="shared" si="60"/>
        <v>6.638016892313868E-2</v>
      </c>
      <c r="Q203" s="101">
        <f t="shared" si="60"/>
        <v>5.9529270880341059E-2</v>
      </c>
      <c r="R203" s="101">
        <f t="shared" si="60"/>
        <v>7.0984441034165969E-4</v>
      </c>
      <c r="S203" s="101">
        <f t="shared" si="60"/>
        <v>9.8460674526661455E-4</v>
      </c>
      <c r="T203" s="101">
        <f t="shared" si="60"/>
        <v>1.2737231039646518E-3</v>
      </c>
      <c r="U203" s="101">
        <f t="shared" si="60"/>
        <v>1.512639529515102E-3</v>
      </c>
      <c r="V203" s="101">
        <f t="shared" si="60"/>
        <v>1.7477344869433553E-3</v>
      </c>
      <c r="W203" s="113">
        <f>SUM(F203:V203)</f>
        <v>0.95276284908146813</v>
      </c>
    </row>
    <row r="204" spans="3:37" x14ac:dyDescent="0.35">
      <c r="C204" s="77" t="s">
        <v>387</v>
      </c>
      <c r="D204" s="58"/>
      <c r="E204" s="58"/>
      <c r="F204" s="103"/>
      <c r="G204" s="103"/>
      <c r="H204" s="103">
        <f t="shared" ref="H204:V204" si="61">$D$198*H201/$D$201</f>
        <v>22.064921343499012</v>
      </c>
      <c r="I204" s="103">
        <f t="shared" si="61"/>
        <v>20.665958677404724</v>
      </c>
      <c r="J204" s="103">
        <f t="shared" si="61"/>
        <v>18.994820741204475</v>
      </c>
      <c r="K204" s="103">
        <f t="shared" si="61"/>
        <v>17.205002028567044</v>
      </c>
      <c r="L204" s="103">
        <f t="shared" si="61"/>
        <v>15.412111526973742</v>
      </c>
      <c r="M204" s="103">
        <f t="shared" si="61"/>
        <v>14.18473788690361</v>
      </c>
      <c r="N204" s="103">
        <f t="shared" si="61"/>
        <v>13.02143753927975</v>
      </c>
      <c r="O204" s="103">
        <f t="shared" si="61"/>
        <v>11.903446668289362</v>
      </c>
      <c r="P204" s="103">
        <f t="shared" si="61"/>
        <v>10.794938946189124</v>
      </c>
      <c r="Q204" s="103">
        <f t="shared" si="61"/>
        <v>9.6808256907046584</v>
      </c>
      <c r="R204" s="103">
        <f t="shared" si="61"/>
        <v>0.11543699263261105</v>
      </c>
      <c r="S204" s="103">
        <f t="shared" si="61"/>
        <v>0.16011965431221031</v>
      </c>
      <c r="T204" s="103">
        <f t="shared" si="61"/>
        <v>0.207136609693924</v>
      </c>
      <c r="U204" s="103">
        <f t="shared" si="61"/>
        <v>0.24598990381622676</v>
      </c>
      <c r="V204" s="103">
        <f t="shared" si="61"/>
        <v>0.28422173951603458</v>
      </c>
      <c r="W204" s="114">
        <f t="shared" ref="W204:W205" si="62">SUM(F204:V204)</f>
        <v>154.94110594898652</v>
      </c>
    </row>
    <row r="205" spans="3:37" x14ac:dyDescent="0.35">
      <c r="C205" s="80" t="s">
        <v>385</v>
      </c>
      <c r="D205" s="58"/>
      <c r="E205" s="58"/>
      <c r="F205" s="102"/>
      <c r="G205" s="102"/>
      <c r="H205" s="102">
        <f>H203+H204</f>
        <v>22.200602815470123</v>
      </c>
      <c r="I205" s="102">
        <f t="shared" ref="I205:V205" si="63">I203+I204</f>
        <v>20.793037657175056</v>
      </c>
      <c r="J205" s="102">
        <f t="shared" si="63"/>
        <v>19.111623570359058</v>
      </c>
      <c r="K205" s="102">
        <f t="shared" si="63"/>
        <v>17.310798916041094</v>
      </c>
      <c r="L205" s="102">
        <f t="shared" si="63"/>
        <v>15.506883583742432</v>
      </c>
      <c r="M205" s="102">
        <f t="shared" si="63"/>
        <v>14.271962585603319</v>
      </c>
      <c r="N205" s="102">
        <f t="shared" si="63"/>
        <v>13.101508878987016</v>
      </c>
      <c r="O205" s="102">
        <f t="shared" si="63"/>
        <v>11.976643265745578</v>
      </c>
      <c r="P205" s="102">
        <f t="shared" si="63"/>
        <v>10.861319115112263</v>
      </c>
      <c r="Q205" s="102">
        <f t="shared" si="63"/>
        <v>9.740354961585</v>
      </c>
      <c r="R205" s="102">
        <f t="shared" si="63"/>
        <v>0.11614683704295271</v>
      </c>
      <c r="S205" s="102">
        <f t="shared" si="63"/>
        <v>0.16110426105747694</v>
      </c>
      <c r="T205" s="102">
        <f t="shared" si="63"/>
        <v>0.20841033279788865</v>
      </c>
      <c r="U205" s="102">
        <f t="shared" si="63"/>
        <v>0.24750254334574187</v>
      </c>
      <c r="V205" s="102">
        <f t="shared" si="63"/>
        <v>0.28596947400297795</v>
      </c>
      <c r="W205" s="113">
        <f t="shared" si="62"/>
        <v>155.89386879806798</v>
      </c>
    </row>
    <row r="208" spans="3:37" ht="12" customHeight="1" x14ac:dyDescent="0.35">
      <c r="X208" s="33"/>
      <c r="Y208" s="33"/>
      <c r="Z208" s="33"/>
      <c r="AA208" s="33"/>
      <c r="AB208" s="33"/>
      <c r="AC208" s="33"/>
      <c r="AD208" s="33"/>
      <c r="AF208" s="17"/>
      <c r="AJ208" s="25"/>
      <c r="AK208" s="25"/>
    </row>
    <row r="209" spans="3:37" ht="12" customHeight="1" x14ac:dyDescent="0.35">
      <c r="C209" s="11" t="s">
        <v>221</v>
      </c>
      <c r="D209" s="1"/>
      <c r="E209" s="1"/>
      <c r="F209" s="1"/>
      <c r="G209" s="1"/>
      <c r="H209" s="1"/>
      <c r="I209" s="1"/>
      <c r="J209" s="1"/>
      <c r="K209" s="1"/>
      <c r="L209" s="1"/>
      <c r="M209" s="1"/>
      <c r="N209" s="1"/>
      <c r="O209" s="1"/>
      <c r="P209" s="1"/>
      <c r="Q209" s="1"/>
      <c r="R209" s="1"/>
      <c r="S209" s="1"/>
      <c r="T209" s="1"/>
      <c r="U209" s="1"/>
      <c r="V209" s="1"/>
      <c r="X209" s="33"/>
      <c r="Y209" s="33"/>
      <c r="Z209" s="33"/>
      <c r="AA209" s="33"/>
      <c r="AB209" s="33"/>
      <c r="AC209" s="33"/>
      <c r="AD209" s="33"/>
      <c r="AF209" s="17"/>
      <c r="AJ209" s="25"/>
      <c r="AK209" s="25"/>
    </row>
    <row r="210" spans="3:37" s="25" customFormat="1" ht="12" customHeight="1" x14ac:dyDescent="0.35">
      <c r="C210" s="23"/>
      <c r="X210" s="33"/>
      <c r="Y210" s="33"/>
      <c r="Z210" s="33"/>
      <c r="AA210" s="33"/>
      <c r="AB210" s="33"/>
      <c r="AC210" s="33"/>
      <c r="AD210" s="33"/>
      <c r="AF210" s="17"/>
    </row>
    <row r="211" spans="3:37" ht="12" customHeight="1" x14ac:dyDescent="0.35">
      <c r="C211" s="45" t="s">
        <v>196</v>
      </c>
      <c r="W211" s="43" t="s">
        <v>404</v>
      </c>
      <c r="X211" s="33"/>
      <c r="Y211" s="33"/>
      <c r="Z211" s="33"/>
      <c r="AA211" s="33"/>
      <c r="AB211" s="33"/>
      <c r="AC211" s="33"/>
      <c r="AD211" s="33"/>
      <c r="AF211" s="17"/>
      <c r="AJ211" s="25"/>
      <c r="AK211" s="25"/>
    </row>
    <row r="212" spans="3:37" ht="12" customHeight="1" x14ac:dyDescent="0.35">
      <c r="C212" s="3" t="s">
        <v>277</v>
      </c>
      <c r="D212" s="3"/>
      <c r="E212" s="25"/>
      <c r="F212" s="5"/>
      <c r="G212" s="5"/>
      <c r="H212" s="5">
        <f t="shared" ref="H212:V212" si="64">H19</f>
        <v>0.36892679493086217</v>
      </c>
      <c r="I212" s="5">
        <f t="shared" si="64"/>
        <v>0.34508374185127844</v>
      </c>
      <c r="J212" s="5">
        <f t="shared" si="64"/>
        <v>0.32070503970635394</v>
      </c>
      <c r="K212" s="5">
        <f t="shared" si="64"/>
        <v>0.29582502387734916</v>
      </c>
      <c r="L212" s="5">
        <f t="shared" si="64"/>
        <v>0.27047933017090747</v>
      </c>
      <c r="M212" s="5">
        <f t="shared" si="64"/>
        <v>0.25376795228863402</v>
      </c>
      <c r="N212" s="5">
        <f t="shared" si="64"/>
        <v>0.23406260398818565</v>
      </c>
      <c r="O212" s="5">
        <f t="shared" si="64"/>
        <v>0.21702602102694399</v>
      </c>
      <c r="P212" s="5">
        <f t="shared" si="64"/>
        <v>0.19976346458435354</v>
      </c>
      <c r="Q212" s="5">
        <f t="shared" si="64"/>
        <v>0.22324324090391504</v>
      </c>
      <c r="R212" s="5">
        <f t="shared" si="64"/>
        <v>0.32001182433435482</v>
      </c>
      <c r="S212" s="5">
        <f t="shared" si="64"/>
        <v>0.44388009007921153</v>
      </c>
      <c r="T212" s="5">
        <f t="shared" si="64"/>
        <v>0.57421943211521198</v>
      </c>
      <c r="U212" s="5">
        <f t="shared" si="64"/>
        <v>0.68192765674861167</v>
      </c>
      <c r="V212" s="5">
        <f t="shared" si="64"/>
        <v>0.78791308837610297</v>
      </c>
      <c r="W212" s="44">
        <f>SUM(H212:V212)</f>
        <v>5.5368353049822776</v>
      </c>
      <c r="X212" s="33"/>
      <c r="Y212" s="33"/>
      <c r="Z212" s="33"/>
      <c r="AA212" s="33"/>
      <c r="AB212" s="33"/>
      <c r="AC212" s="33"/>
      <c r="AD212" s="33"/>
      <c r="AF212" s="17"/>
      <c r="AJ212" s="25"/>
      <c r="AK212" s="25"/>
    </row>
    <row r="213" spans="3:37" s="40" customFormat="1" ht="12" hidden="1" customHeight="1" x14ac:dyDescent="0.35">
      <c r="C213" s="41"/>
      <c r="D213" s="41"/>
      <c r="E213" s="43"/>
      <c r="F213" s="43"/>
      <c r="G213" s="43"/>
      <c r="H213" s="43"/>
      <c r="I213" s="43"/>
      <c r="J213" s="43"/>
      <c r="K213" s="43"/>
      <c r="L213" s="43"/>
      <c r="M213" s="43"/>
      <c r="N213" s="43"/>
      <c r="O213" s="43"/>
      <c r="P213" s="43"/>
      <c r="Q213" s="43"/>
      <c r="R213" s="43"/>
      <c r="S213" s="43"/>
      <c r="T213" s="43"/>
      <c r="U213" s="43"/>
      <c r="V213" s="43"/>
      <c r="X213" s="42"/>
      <c r="Y213" s="42"/>
      <c r="Z213" s="42"/>
      <c r="AA213" s="42"/>
      <c r="AB213" s="42"/>
      <c r="AC213" s="42"/>
      <c r="AD213" s="42"/>
      <c r="AE213" s="43"/>
      <c r="AF213" s="39"/>
      <c r="AG213" s="43"/>
      <c r="AH213" s="43"/>
      <c r="AI213" s="43"/>
      <c r="AJ213" s="43"/>
      <c r="AK213" s="43"/>
    </row>
    <row r="214" spans="3:37" ht="12" customHeight="1" x14ac:dyDescent="0.35">
      <c r="C214" s="3" t="s">
        <v>138</v>
      </c>
      <c r="E214" s="25"/>
      <c r="F214" s="6"/>
      <c r="G214" s="6"/>
      <c r="H214" s="6">
        <f t="shared" ref="H214:V214" si="65">(H72-H128)*1000</f>
        <v>4967.1717171717146</v>
      </c>
      <c r="I214" s="6">
        <f t="shared" si="65"/>
        <v>5948.6817325800366</v>
      </c>
      <c r="J214" s="6">
        <f t="shared" si="65"/>
        <v>6805.555555555552</v>
      </c>
      <c r="K214" s="6">
        <f t="shared" si="65"/>
        <v>7560.1160862354855</v>
      </c>
      <c r="L214" s="6">
        <f t="shared" si="65"/>
        <v>8229.6557120500765</v>
      </c>
      <c r="M214" s="6">
        <f t="shared" si="65"/>
        <v>8827.7777777777774</v>
      </c>
      <c r="N214" s="6">
        <f t="shared" si="65"/>
        <v>8967.4707602339149</v>
      </c>
      <c r="O214" s="6">
        <f t="shared" si="65"/>
        <v>9137.0010787486499</v>
      </c>
      <c r="P214" s="6">
        <f t="shared" si="65"/>
        <v>9301.1323425336141</v>
      </c>
      <c r="Q214" s="6">
        <f t="shared" si="65"/>
        <v>9491.3194444444434</v>
      </c>
      <c r="R214" s="6">
        <f t="shared" si="65"/>
        <v>9491.3194444444434</v>
      </c>
      <c r="S214" s="6">
        <f t="shared" si="65"/>
        <v>9491.3194444444434</v>
      </c>
      <c r="T214" s="6">
        <f t="shared" si="65"/>
        <v>9491.3194444444434</v>
      </c>
      <c r="U214" s="6">
        <f t="shared" si="65"/>
        <v>9491.3194444444434</v>
      </c>
      <c r="V214" s="6">
        <f t="shared" si="65"/>
        <v>9491.3194444444434</v>
      </c>
      <c r="X214" s="33"/>
      <c r="Y214" s="33"/>
      <c r="Z214" s="33"/>
      <c r="AA214" s="33"/>
      <c r="AB214" s="33"/>
      <c r="AC214" s="33"/>
      <c r="AD214" s="33"/>
      <c r="AF214" s="17"/>
      <c r="AJ214" s="25"/>
      <c r="AK214" s="25"/>
    </row>
    <row r="215" spans="3:37" ht="12" hidden="1" customHeight="1" x14ac:dyDescent="0.35">
      <c r="C215" s="41"/>
      <c r="E215" s="25"/>
      <c r="F215" s="25"/>
      <c r="G215" s="25"/>
      <c r="H215" s="25"/>
      <c r="I215" s="25"/>
      <c r="J215" s="25"/>
      <c r="K215" s="25"/>
      <c r="L215" s="25"/>
      <c r="M215" s="25"/>
      <c r="N215" s="25"/>
      <c r="O215" s="25"/>
      <c r="P215" s="25"/>
      <c r="Q215" s="25"/>
      <c r="R215" s="25"/>
      <c r="S215" s="25"/>
      <c r="T215" s="25"/>
      <c r="U215" s="25"/>
      <c r="V215" s="25"/>
      <c r="X215" s="33"/>
      <c r="Y215" s="33"/>
      <c r="Z215" s="33"/>
      <c r="AA215" s="33"/>
      <c r="AB215" s="33"/>
      <c r="AC215" s="33"/>
      <c r="AD215" s="33"/>
      <c r="AF215" s="17"/>
      <c r="AJ215" s="25"/>
      <c r="AK215" s="25"/>
    </row>
    <row r="216" spans="3:37" ht="12" customHeight="1" x14ac:dyDescent="0.35">
      <c r="C216" s="3" t="s">
        <v>139</v>
      </c>
      <c r="E216" s="25"/>
      <c r="F216" s="5"/>
      <c r="G216" s="5"/>
      <c r="H216" s="5">
        <f t="shared" ref="H216:V216" si="66">H212*H214/1000</f>
        <v>1.8325227414873877</v>
      </c>
      <c r="I216" s="5">
        <f t="shared" si="66"/>
        <v>2.052793351361065</v>
      </c>
      <c r="J216" s="5">
        <f t="shared" si="66"/>
        <v>2.1825759646682408</v>
      </c>
      <c r="K216" s="5">
        <f t="shared" si="66"/>
        <v>2.2364715217261439</v>
      </c>
      <c r="L216" s="5">
        <f t="shared" si="66"/>
        <v>2.2259517645324873</v>
      </c>
      <c r="M216" s="5">
        <f t="shared" si="66"/>
        <v>2.2402070899257747</v>
      </c>
      <c r="N216" s="5">
        <f t="shared" si="66"/>
        <v>2.0989495573282646</v>
      </c>
      <c r="O216" s="5">
        <f t="shared" si="66"/>
        <v>1.9829669882397143</v>
      </c>
      <c r="P216" s="5">
        <f t="shared" si="66"/>
        <v>1.8580264213020989</v>
      </c>
      <c r="Q216" s="5">
        <f t="shared" si="66"/>
        <v>2.1188729132321242</v>
      </c>
      <c r="R216" s="5">
        <f t="shared" si="66"/>
        <v>3.0373344507568012</v>
      </c>
      <c r="S216" s="5">
        <f t="shared" si="66"/>
        <v>4.2130077299705722</v>
      </c>
      <c r="T216" s="5">
        <f t="shared" si="66"/>
        <v>5.4501000614129582</v>
      </c>
      <c r="U216" s="5">
        <f t="shared" si="66"/>
        <v>6.4723932282025345</v>
      </c>
      <c r="V216" s="5">
        <f t="shared" si="66"/>
        <v>7.4783348162363792</v>
      </c>
      <c r="X216" s="33"/>
      <c r="Y216" s="33"/>
      <c r="Z216" s="33"/>
      <c r="AA216" s="33"/>
      <c r="AB216" s="33"/>
      <c r="AC216" s="33"/>
      <c r="AD216" s="33"/>
      <c r="AF216" s="17"/>
      <c r="AJ216" s="25"/>
      <c r="AK216" s="25"/>
    </row>
    <row r="217" spans="3:37" ht="12" hidden="1" customHeight="1" x14ac:dyDescent="0.35">
      <c r="C217" s="41"/>
      <c r="E217" s="25"/>
      <c r="F217" s="25"/>
      <c r="G217" s="25"/>
      <c r="H217" s="25"/>
      <c r="I217" s="25"/>
      <c r="J217" s="25"/>
      <c r="K217" s="25"/>
      <c r="L217" s="25"/>
      <c r="M217" s="25"/>
      <c r="N217" s="25"/>
      <c r="O217" s="25"/>
      <c r="P217" s="25"/>
      <c r="Q217" s="25"/>
      <c r="R217" s="25"/>
      <c r="S217" s="25"/>
      <c r="T217" s="25"/>
      <c r="U217" s="25"/>
      <c r="V217" s="25"/>
      <c r="X217" s="33"/>
      <c r="Y217" s="33"/>
      <c r="Z217" s="33"/>
      <c r="AA217" s="33"/>
      <c r="AB217" s="33"/>
      <c r="AC217" s="33"/>
      <c r="AD217" s="33"/>
      <c r="AF217" s="17"/>
      <c r="AJ217" s="25"/>
      <c r="AK217" s="25"/>
    </row>
    <row r="218" spans="3:37" ht="12" hidden="1" customHeight="1" x14ac:dyDescent="0.35">
      <c r="C218" s="47" t="s">
        <v>177</v>
      </c>
      <c r="E218" s="25"/>
      <c r="F218" s="25"/>
      <c r="G218" s="25"/>
      <c r="H218" s="25"/>
      <c r="I218" s="25"/>
      <c r="J218" s="25"/>
      <c r="K218" s="25"/>
      <c r="L218" s="25"/>
      <c r="M218" s="25"/>
      <c r="N218" s="25"/>
      <c r="O218" s="25"/>
      <c r="P218" s="25"/>
      <c r="Q218" s="25"/>
      <c r="R218" s="25"/>
      <c r="S218" s="25"/>
      <c r="T218" s="25"/>
      <c r="U218" s="25"/>
      <c r="V218" s="25"/>
      <c r="X218" s="33"/>
      <c r="Y218" s="33"/>
      <c r="Z218" s="33"/>
      <c r="AA218" s="33"/>
      <c r="AB218" s="33"/>
      <c r="AC218" s="33"/>
      <c r="AD218" s="33"/>
      <c r="AF218" s="17"/>
      <c r="AJ218" s="25"/>
      <c r="AK218" s="25"/>
    </row>
    <row r="219" spans="3:37" ht="12" hidden="1" customHeight="1" x14ac:dyDescent="0.35">
      <c r="C219" s="41"/>
      <c r="E219" s="25"/>
      <c r="F219" s="25"/>
      <c r="G219" s="25"/>
      <c r="H219" s="25"/>
      <c r="I219" s="25"/>
      <c r="J219" s="25"/>
      <c r="K219" s="25"/>
      <c r="L219" s="25"/>
      <c r="M219" s="25"/>
      <c r="N219" s="25"/>
      <c r="O219" s="25"/>
      <c r="P219" s="25"/>
      <c r="Q219" s="25"/>
      <c r="R219" s="25"/>
      <c r="S219" s="25"/>
      <c r="T219" s="25"/>
      <c r="U219" s="25"/>
      <c r="V219" s="25"/>
      <c r="X219" s="33"/>
      <c r="Y219" s="33"/>
      <c r="Z219" s="33"/>
      <c r="AA219" s="33"/>
      <c r="AB219" s="33"/>
      <c r="AC219" s="33"/>
      <c r="AD219" s="33"/>
      <c r="AF219" s="17"/>
      <c r="AJ219" s="25"/>
      <c r="AK219" s="25"/>
    </row>
    <row r="220" spans="3:37" ht="12" customHeight="1" x14ac:dyDescent="0.35">
      <c r="C220" s="47" t="s">
        <v>278</v>
      </c>
      <c r="E220" s="25"/>
      <c r="F220" s="5"/>
      <c r="G220" s="5"/>
      <c r="H220" s="5">
        <f t="shared" ref="H220:V220" si="67">H94-H150</f>
        <v>1.8325227414873879</v>
      </c>
      <c r="I220" s="5">
        <f t="shared" si="67"/>
        <v>3.8853160928484538</v>
      </c>
      <c r="J220" s="5">
        <f t="shared" si="67"/>
        <v>6.0678920575166941</v>
      </c>
      <c r="K220" s="5">
        <f t="shared" si="67"/>
        <v>8.304363579242839</v>
      </c>
      <c r="L220" s="5">
        <f t="shared" si="67"/>
        <v>10.530315343775325</v>
      </c>
      <c r="M220" s="5">
        <f t="shared" si="67"/>
        <v>12.770522433701103</v>
      </c>
      <c r="N220" s="5">
        <f t="shared" si="67"/>
        <v>14.869471991029371</v>
      </c>
      <c r="O220" s="5">
        <f t="shared" si="67"/>
        <v>16.852438979269085</v>
      </c>
      <c r="P220" s="5">
        <f t="shared" si="67"/>
        <v>18.710465400571184</v>
      </c>
      <c r="Q220" s="5">
        <f t="shared" si="67"/>
        <v>20.829338313803312</v>
      </c>
      <c r="R220" s="5">
        <f t="shared" si="67"/>
        <v>23.866672764560114</v>
      </c>
      <c r="S220" s="5">
        <f t="shared" si="67"/>
        <v>28.079680494530677</v>
      </c>
      <c r="T220" s="5">
        <f t="shared" si="67"/>
        <v>33.529780555943638</v>
      </c>
      <c r="U220" s="5">
        <f t="shared" si="67"/>
        <v>40.002173784146173</v>
      </c>
      <c r="V220" s="5">
        <f t="shared" si="67"/>
        <v>47.480508600382549</v>
      </c>
      <c r="X220" s="33"/>
      <c r="Y220" s="33"/>
      <c r="Z220" s="33"/>
      <c r="AA220" s="33"/>
      <c r="AB220" s="33"/>
      <c r="AC220" s="33"/>
      <c r="AD220" s="33"/>
      <c r="AF220" s="17"/>
      <c r="AJ220" s="25"/>
      <c r="AK220" s="25"/>
    </row>
    <row r="221" spans="3:37" ht="12" hidden="1" customHeight="1" x14ac:dyDescent="0.35">
      <c r="C221" s="41"/>
      <c r="E221" s="25"/>
      <c r="F221" s="25"/>
      <c r="G221" s="25"/>
      <c r="H221" s="25"/>
      <c r="I221" s="25"/>
      <c r="J221" s="25"/>
      <c r="K221" s="25"/>
      <c r="L221" s="25"/>
      <c r="M221" s="25"/>
      <c r="N221" s="25"/>
      <c r="O221" s="25"/>
      <c r="P221" s="25"/>
      <c r="Q221" s="25"/>
      <c r="R221" s="25"/>
      <c r="S221" s="25"/>
      <c r="T221" s="25"/>
      <c r="U221" s="25"/>
      <c r="V221" s="25"/>
      <c r="X221" s="33"/>
      <c r="Y221" s="33"/>
      <c r="Z221" s="33"/>
      <c r="AA221" s="33"/>
      <c r="AB221" s="33"/>
      <c r="AC221" s="33"/>
      <c r="AD221" s="33"/>
      <c r="AF221" s="17"/>
      <c r="AJ221" s="25"/>
      <c r="AK221" s="25"/>
    </row>
    <row r="222" spans="3:37" ht="12" customHeight="1" x14ac:dyDescent="0.35">
      <c r="C222" s="41"/>
      <c r="E222" s="25"/>
      <c r="F222" s="25"/>
      <c r="G222" s="25"/>
      <c r="H222" s="25"/>
      <c r="I222" s="25"/>
      <c r="J222" s="25"/>
      <c r="K222" s="25"/>
      <c r="L222" s="25"/>
      <c r="M222" s="25"/>
      <c r="N222" s="25"/>
      <c r="O222" s="25"/>
      <c r="P222" s="25"/>
      <c r="Q222" s="25"/>
      <c r="R222" s="25"/>
      <c r="S222" s="25"/>
      <c r="T222" s="25"/>
      <c r="U222" s="25"/>
      <c r="V222" s="25"/>
      <c r="X222" s="33"/>
      <c r="Y222" s="33"/>
      <c r="Z222" s="33"/>
      <c r="AA222" s="33"/>
      <c r="AB222" s="33"/>
      <c r="AC222" s="33"/>
      <c r="AD222" s="33"/>
      <c r="AF222" s="17"/>
      <c r="AJ222" s="25"/>
      <c r="AK222" s="25"/>
    </row>
    <row r="223" spans="3:37" ht="12" customHeight="1" x14ac:dyDescent="0.35">
      <c r="C223" s="45" t="s">
        <v>197</v>
      </c>
      <c r="E223" s="25"/>
      <c r="F223" s="25"/>
      <c r="G223" s="25"/>
      <c r="H223" s="25"/>
      <c r="I223" s="25"/>
      <c r="J223" s="25"/>
      <c r="K223" s="25"/>
      <c r="L223" s="25"/>
      <c r="M223" s="25"/>
      <c r="N223" s="25"/>
      <c r="O223" s="25"/>
      <c r="P223" s="25"/>
      <c r="Q223" s="25"/>
      <c r="R223" s="25"/>
      <c r="S223" s="25"/>
      <c r="T223" s="25"/>
      <c r="U223" s="25"/>
      <c r="V223" s="25"/>
      <c r="X223" s="33"/>
      <c r="Y223" s="33"/>
      <c r="Z223" s="33"/>
      <c r="AA223" s="33"/>
      <c r="AB223" s="33"/>
      <c r="AC223" s="33"/>
      <c r="AD223" s="33"/>
      <c r="AF223" s="17"/>
      <c r="AJ223" s="25"/>
      <c r="AK223" s="25"/>
    </row>
    <row r="224" spans="3:37" ht="12" customHeight="1" x14ac:dyDescent="0.35">
      <c r="C224" s="3" t="s">
        <v>277</v>
      </c>
      <c r="D224" s="3"/>
      <c r="E224" s="25"/>
      <c r="F224" s="5"/>
      <c r="G224" s="5"/>
      <c r="H224" s="5">
        <f t="shared" ref="H224:V224" si="68">H20</f>
        <v>60.798949913357653</v>
      </c>
      <c r="I224" s="5">
        <f t="shared" si="68"/>
        <v>56.944620252970218</v>
      </c>
      <c r="J224" s="5">
        <f t="shared" si="68"/>
        <v>52.336308103753566</v>
      </c>
      <c r="K224" s="5">
        <f t="shared" si="68"/>
        <v>47.399493099670345</v>
      </c>
      <c r="L224" s="5">
        <f t="shared" si="68"/>
        <v>42.454628229484072</v>
      </c>
      <c r="M224" s="5">
        <f t="shared" si="68"/>
        <v>39.068842117252579</v>
      </c>
      <c r="N224" s="5">
        <f t="shared" si="68"/>
        <v>35.863672509942532</v>
      </c>
      <c r="O224" s="5">
        <f t="shared" si="68"/>
        <v>32.78144004529937</v>
      </c>
      <c r="P224" s="5">
        <f t="shared" si="68"/>
        <v>29.725722525355216</v>
      </c>
      <c r="Q224" s="5">
        <f t="shared" si="68"/>
        <v>26.613723139577715</v>
      </c>
      <c r="R224" s="5">
        <f t="shared" si="68"/>
        <v>0</v>
      </c>
      <c r="S224" s="5">
        <f t="shared" si="68"/>
        <v>0</v>
      </c>
      <c r="T224" s="5">
        <f t="shared" si="68"/>
        <v>0</v>
      </c>
      <c r="U224" s="5">
        <f t="shared" si="68"/>
        <v>0</v>
      </c>
      <c r="V224" s="5">
        <f t="shared" si="68"/>
        <v>0</v>
      </c>
      <c r="W224" s="44">
        <f>SUM(H224:V224)</f>
        <v>423.98739993666322</v>
      </c>
      <c r="X224" s="33"/>
      <c r="Y224" s="33"/>
      <c r="Z224" s="33"/>
      <c r="AA224" s="33"/>
      <c r="AB224" s="33"/>
      <c r="AC224" s="33"/>
      <c r="AD224" s="33"/>
      <c r="AF224" s="17"/>
      <c r="AJ224" s="25"/>
      <c r="AK224" s="25"/>
    </row>
    <row r="225" spans="3:37" ht="12" hidden="1" customHeight="1" x14ac:dyDescent="0.35">
      <c r="C225" s="41"/>
      <c r="D225" s="41"/>
      <c r="E225" s="25"/>
      <c r="F225" s="25"/>
      <c r="G225" s="25"/>
      <c r="H225" s="25"/>
      <c r="I225" s="25"/>
      <c r="J225" s="25"/>
      <c r="K225" s="25"/>
      <c r="L225" s="25"/>
      <c r="M225" s="25"/>
      <c r="N225" s="25"/>
      <c r="O225" s="25"/>
      <c r="P225" s="25"/>
      <c r="Q225" s="25"/>
      <c r="R225" s="25"/>
      <c r="S225" s="25"/>
      <c r="T225" s="25"/>
      <c r="U225" s="25"/>
      <c r="V225" s="25"/>
      <c r="X225" s="33"/>
      <c r="Y225" s="33"/>
      <c r="Z225" s="33"/>
      <c r="AA225" s="33"/>
      <c r="AB225" s="33"/>
      <c r="AC225" s="33"/>
      <c r="AD225" s="33"/>
      <c r="AF225" s="17"/>
      <c r="AJ225" s="25"/>
      <c r="AK225" s="25"/>
    </row>
    <row r="226" spans="3:37" ht="12" customHeight="1" x14ac:dyDescent="0.35">
      <c r="C226" s="3" t="s">
        <v>138</v>
      </c>
      <c r="E226" s="25"/>
      <c r="F226" s="6"/>
      <c r="G226" s="6"/>
      <c r="H226" s="6">
        <f t="shared" ref="H226:V226" si="69">(H73-H129)*1000</f>
        <v>24254.992319508445</v>
      </c>
      <c r="I226" s="6">
        <f t="shared" si="69"/>
        <v>26437.246516151128</v>
      </c>
      <c r="J226" s="6">
        <f t="shared" si="69"/>
        <v>28939.677004193123</v>
      </c>
      <c r="K226" s="6">
        <f t="shared" si="69"/>
        <v>31155.20463373349</v>
      </c>
      <c r="L226" s="6">
        <f t="shared" si="69"/>
        <v>33130.494327540575</v>
      </c>
      <c r="M226" s="6">
        <f t="shared" si="69"/>
        <v>34902.611367127494</v>
      </c>
      <c r="N226" s="6">
        <f t="shared" si="69"/>
        <v>35588.325652841777</v>
      </c>
      <c r="O226" s="6">
        <f t="shared" si="69"/>
        <v>36245.859899417112</v>
      </c>
      <c r="P226" s="6">
        <f t="shared" si="69"/>
        <v>36876.916256868615</v>
      </c>
      <c r="Q226" s="6">
        <f t="shared" si="69"/>
        <v>37483.062494947037</v>
      </c>
      <c r="R226" s="6">
        <f t="shared" si="69"/>
        <v>37483.062494947037</v>
      </c>
      <c r="S226" s="6">
        <f t="shared" si="69"/>
        <v>37483.062494947037</v>
      </c>
      <c r="T226" s="6">
        <f t="shared" si="69"/>
        <v>37483.062494947037</v>
      </c>
      <c r="U226" s="6">
        <f t="shared" si="69"/>
        <v>37483.062494947037</v>
      </c>
      <c r="V226" s="6">
        <f t="shared" si="69"/>
        <v>37483.062494947037</v>
      </c>
      <c r="X226" s="33"/>
      <c r="Y226" s="33"/>
      <c r="Z226" s="33"/>
      <c r="AA226" s="33"/>
      <c r="AB226" s="33"/>
      <c r="AC226" s="33"/>
      <c r="AD226" s="33"/>
      <c r="AF226" s="17"/>
      <c r="AJ226" s="25"/>
      <c r="AK226" s="25"/>
    </row>
    <row r="227" spans="3:37" ht="12" hidden="1" customHeight="1" x14ac:dyDescent="0.35">
      <c r="C227" s="41"/>
      <c r="E227" s="25"/>
      <c r="F227" s="25"/>
      <c r="G227" s="25"/>
      <c r="H227" s="25"/>
      <c r="I227" s="25"/>
      <c r="J227" s="25"/>
      <c r="K227" s="25"/>
      <c r="L227" s="25"/>
      <c r="M227" s="25"/>
      <c r="N227" s="25"/>
      <c r="O227" s="25"/>
      <c r="P227" s="25"/>
      <c r="Q227" s="25"/>
      <c r="R227" s="25"/>
      <c r="S227" s="25"/>
      <c r="T227" s="25"/>
      <c r="U227" s="25"/>
      <c r="V227" s="25"/>
      <c r="X227" s="33"/>
      <c r="Y227" s="33"/>
      <c r="Z227" s="33"/>
      <c r="AA227" s="33"/>
      <c r="AB227" s="33"/>
      <c r="AC227" s="33"/>
      <c r="AD227" s="33"/>
      <c r="AF227" s="17"/>
      <c r="AJ227" s="25"/>
      <c r="AK227" s="25"/>
    </row>
    <row r="228" spans="3:37" ht="12" customHeight="1" x14ac:dyDescent="0.35">
      <c r="C228" s="3" t="s">
        <v>139</v>
      </c>
      <c r="E228" s="25"/>
      <c r="F228" s="6"/>
      <c r="G228" s="6"/>
      <c r="H228" s="6">
        <f t="shared" ref="H228:V228" si="70">H224*H226/1000</f>
        <v>1474.6780631826684</v>
      </c>
      <c r="I228" s="6">
        <f t="shared" si="70"/>
        <v>1505.4589633963858</v>
      </c>
      <c r="J228" s="6">
        <f t="shared" si="70"/>
        <v>1514.5958521145633</v>
      </c>
      <c r="K228" s="6">
        <f t="shared" si="70"/>
        <v>1476.7409070554681</v>
      </c>
      <c r="L228" s="6">
        <f t="shared" si="70"/>
        <v>1406.542819734766</v>
      </c>
      <c r="M228" s="6">
        <f t="shared" si="70"/>
        <v>1363.6046129821293</v>
      </c>
      <c r="N228" s="6">
        <f t="shared" si="70"/>
        <v>1276.3280563907044</v>
      </c>
      <c r="O228" s="6">
        <f t="shared" si="70"/>
        <v>1188.1914831830627</v>
      </c>
      <c r="P228" s="6">
        <f t="shared" si="70"/>
        <v>1096.1929802424374</v>
      </c>
      <c r="Q228" s="6">
        <f t="shared" si="70"/>
        <v>997.56384766400959</v>
      </c>
      <c r="R228" s="6">
        <f t="shared" si="70"/>
        <v>0</v>
      </c>
      <c r="S228" s="6">
        <f t="shared" si="70"/>
        <v>0</v>
      </c>
      <c r="T228" s="6">
        <f t="shared" si="70"/>
        <v>0</v>
      </c>
      <c r="U228" s="6">
        <f t="shared" si="70"/>
        <v>0</v>
      </c>
      <c r="V228" s="6">
        <f t="shared" si="70"/>
        <v>0</v>
      </c>
      <c r="X228" s="33"/>
      <c r="Y228" s="33"/>
      <c r="Z228" s="33"/>
      <c r="AA228" s="33"/>
      <c r="AB228" s="33"/>
      <c r="AC228" s="33"/>
      <c r="AD228" s="33"/>
      <c r="AF228" s="17"/>
      <c r="AJ228" s="25"/>
      <c r="AK228" s="25"/>
    </row>
    <row r="229" spans="3:37" ht="12" hidden="1" customHeight="1" x14ac:dyDescent="0.35">
      <c r="C229" s="41"/>
      <c r="E229" s="25"/>
      <c r="F229" s="25"/>
      <c r="G229" s="25"/>
      <c r="H229" s="25"/>
      <c r="I229" s="25"/>
      <c r="J229" s="25"/>
      <c r="K229" s="25"/>
      <c r="L229" s="25"/>
      <c r="M229" s="25"/>
      <c r="N229" s="25"/>
      <c r="O229" s="25"/>
      <c r="P229" s="25"/>
      <c r="Q229" s="25"/>
      <c r="R229" s="25"/>
      <c r="S229" s="25"/>
      <c r="T229" s="25"/>
      <c r="U229" s="25"/>
      <c r="V229" s="25"/>
      <c r="X229" s="33"/>
      <c r="Y229" s="33"/>
      <c r="Z229" s="33"/>
      <c r="AA229" s="33"/>
      <c r="AB229" s="33"/>
      <c r="AC229" s="33"/>
      <c r="AD229" s="33"/>
      <c r="AF229" s="17"/>
      <c r="AJ229" s="25"/>
      <c r="AK229" s="25"/>
    </row>
    <row r="230" spans="3:37" ht="12" hidden="1" customHeight="1" x14ac:dyDescent="0.35">
      <c r="C230" s="47" t="s">
        <v>177</v>
      </c>
      <c r="E230" s="25"/>
      <c r="F230" s="25"/>
      <c r="G230" s="25"/>
      <c r="H230" s="25"/>
      <c r="I230" s="25"/>
      <c r="J230" s="25"/>
      <c r="K230" s="25"/>
      <c r="L230" s="25"/>
      <c r="M230" s="25"/>
      <c r="N230" s="25"/>
      <c r="O230" s="25"/>
      <c r="P230" s="25"/>
      <c r="Q230" s="25"/>
      <c r="R230" s="25"/>
      <c r="S230" s="25"/>
      <c r="T230" s="25"/>
      <c r="U230" s="25"/>
      <c r="V230" s="25"/>
      <c r="X230" s="33"/>
      <c r="Y230" s="33"/>
      <c r="Z230" s="33"/>
      <c r="AA230" s="33"/>
      <c r="AB230" s="33"/>
      <c r="AC230" s="33"/>
      <c r="AD230" s="33"/>
      <c r="AF230" s="17"/>
      <c r="AJ230" s="25"/>
      <c r="AK230" s="25"/>
    </row>
    <row r="231" spans="3:37" ht="12" hidden="1" customHeight="1" x14ac:dyDescent="0.35">
      <c r="C231" s="41"/>
      <c r="E231" s="25"/>
      <c r="F231" s="25"/>
      <c r="G231" s="25"/>
      <c r="H231" s="25"/>
      <c r="I231" s="25"/>
      <c r="J231" s="25"/>
      <c r="K231" s="25"/>
      <c r="L231" s="25"/>
      <c r="M231" s="25"/>
      <c r="N231" s="25"/>
      <c r="O231" s="25"/>
      <c r="P231" s="25"/>
      <c r="Q231" s="25"/>
      <c r="R231" s="25"/>
      <c r="S231" s="25"/>
      <c r="T231" s="25"/>
      <c r="U231" s="25"/>
      <c r="V231" s="25"/>
      <c r="X231" s="33"/>
      <c r="Y231" s="33"/>
      <c r="Z231" s="33"/>
      <c r="AA231" s="33"/>
      <c r="AB231" s="33"/>
      <c r="AC231" s="33"/>
      <c r="AD231" s="33"/>
      <c r="AF231" s="17"/>
      <c r="AJ231" s="25"/>
      <c r="AK231" s="25"/>
    </row>
    <row r="232" spans="3:37" ht="12" customHeight="1" x14ac:dyDescent="0.35">
      <c r="C232" s="47" t="s">
        <v>278</v>
      </c>
      <c r="E232" s="25"/>
      <c r="F232" s="6"/>
      <c r="G232" s="6"/>
      <c r="H232" s="6">
        <f t="shared" ref="H232:V232" si="71">H115-H171</f>
        <v>1474.6780631826682</v>
      </c>
      <c r="I232" s="6">
        <f t="shared" si="71"/>
        <v>2980.1370265790538</v>
      </c>
      <c r="J232" s="6">
        <f t="shared" si="71"/>
        <v>4494.7328786936168</v>
      </c>
      <c r="K232" s="6">
        <f t="shared" si="71"/>
        <v>5971.4737857490854</v>
      </c>
      <c r="L232" s="6">
        <f t="shared" si="71"/>
        <v>7378.0166054838519</v>
      </c>
      <c r="M232" s="6">
        <f t="shared" si="71"/>
        <v>8741.6212184659817</v>
      </c>
      <c r="N232" s="6">
        <f t="shared" si="71"/>
        <v>10017.949274856686</v>
      </c>
      <c r="O232" s="6">
        <f t="shared" si="71"/>
        <v>11206.140758039748</v>
      </c>
      <c r="P232" s="6">
        <f t="shared" si="71"/>
        <v>12302.333738282186</v>
      </c>
      <c r="Q232" s="6">
        <f t="shared" si="71"/>
        <v>13299.897585946197</v>
      </c>
      <c r="R232" s="6">
        <f t="shared" si="71"/>
        <v>12167.868799336551</v>
      </c>
      <c r="S232" s="6">
        <f t="shared" si="71"/>
        <v>11092.641215981772</v>
      </c>
      <c r="T232" s="6">
        <f t="shared" si="71"/>
        <v>10094.371455183009</v>
      </c>
      <c r="U232" s="6">
        <f t="shared" si="71"/>
        <v>9181.6842918813782</v>
      </c>
      <c r="V232" s="6">
        <f t="shared" si="71"/>
        <v>8355.2953556387874</v>
      </c>
      <c r="X232" s="33"/>
      <c r="Y232" s="33"/>
      <c r="Z232" s="33"/>
      <c r="AA232" s="33"/>
      <c r="AB232" s="33"/>
      <c r="AC232" s="33"/>
      <c r="AD232" s="33"/>
      <c r="AF232" s="17"/>
      <c r="AJ232" s="25"/>
      <c r="AK232" s="25"/>
    </row>
    <row r="233" spans="3:37" ht="12" customHeight="1" x14ac:dyDescent="0.35">
      <c r="C233" s="41"/>
      <c r="E233" s="25"/>
      <c r="F233" s="25"/>
      <c r="G233" s="25"/>
      <c r="H233" s="25"/>
      <c r="I233" s="25"/>
      <c r="J233" s="25"/>
      <c r="K233" s="25"/>
      <c r="L233" s="25"/>
      <c r="M233" s="25"/>
      <c r="N233" s="25"/>
      <c r="O233" s="25"/>
      <c r="P233" s="25"/>
      <c r="Q233" s="25"/>
      <c r="R233" s="25"/>
      <c r="S233" s="25"/>
      <c r="T233" s="25"/>
      <c r="U233" s="25"/>
      <c r="V233" s="25"/>
      <c r="X233" s="33"/>
      <c r="Y233" s="33"/>
      <c r="Z233" s="33"/>
      <c r="AA233" s="33"/>
      <c r="AB233" s="33"/>
      <c r="AC233" s="33"/>
      <c r="AD233" s="33"/>
      <c r="AF233" s="17"/>
      <c r="AJ233" s="25"/>
      <c r="AK233" s="25"/>
    </row>
    <row r="234" spans="3:37" ht="12" hidden="1" customHeight="1" x14ac:dyDescent="0.35">
      <c r="E234" s="25"/>
      <c r="F234" s="25"/>
      <c r="G234" s="25"/>
      <c r="H234" s="25"/>
      <c r="I234" s="25"/>
      <c r="J234" s="25"/>
      <c r="K234" s="25"/>
      <c r="L234" s="25"/>
      <c r="M234" s="25"/>
      <c r="N234" s="25"/>
      <c r="O234" s="25"/>
      <c r="P234" s="25"/>
      <c r="Q234" s="25"/>
      <c r="R234" s="25"/>
      <c r="S234" s="25"/>
      <c r="T234" s="25"/>
      <c r="U234" s="25"/>
      <c r="V234" s="25"/>
      <c r="X234" s="33"/>
      <c r="Y234" s="33"/>
      <c r="Z234" s="33"/>
      <c r="AA234" s="33"/>
      <c r="AB234" s="33"/>
      <c r="AC234" s="33"/>
      <c r="AD234" s="33"/>
      <c r="AF234" s="17"/>
      <c r="AJ234" s="25"/>
      <c r="AK234" s="25"/>
    </row>
    <row r="235" spans="3:37" ht="12" hidden="1" customHeight="1" x14ac:dyDescent="0.35">
      <c r="C235" s="25"/>
      <c r="D235" s="25"/>
      <c r="E235" s="25"/>
      <c r="F235" s="25"/>
      <c r="G235" s="25"/>
      <c r="H235" s="25"/>
      <c r="I235" s="25"/>
      <c r="J235" s="25"/>
      <c r="K235" s="25"/>
      <c r="L235" s="25"/>
      <c r="M235" s="25"/>
      <c r="N235" s="25"/>
      <c r="O235" s="25"/>
      <c r="P235" s="25"/>
      <c r="Q235" s="25"/>
      <c r="R235" s="25"/>
      <c r="S235" s="25"/>
      <c r="T235" s="25"/>
      <c r="U235" s="25"/>
      <c r="V235" s="25"/>
      <c r="X235" s="33"/>
      <c r="Y235" s="33"/>
      <c r="Z235" s="33"/>
      <c r="AA235" s="33"/>
      <c r="AB235" s="33"/>
      <c r="AC235" s="33"/>
      <c r="AD235" s="33"/>
      <c r="AF235" s="17"/>
      <c r="AJ235" s="25"/>
      <c r="AK235" s="25"/>
    </row>
    <row r="236" spans="3:37" ht="12" hidden="1" customHeight="1" x14ac:dyDescent="0.35">
      <c r="C236" s="25"/>
      <c r="D236" s="25"/>
      <c r="E236" s="25"/>
      <c r="F236" s="25"/>
      <c r="G236" s="25"/>
      <c r="H236" s="25"/>
      <c r="I236" s="25"/>
      <c r="J236" s="25"/>
      <c r="K236" s="25"/>
      <c r="L236" s="25"/>
      <c r="M236" s="25"/>
      <c r="N236" s="25"/>
      <c r="O236" s="25"/>
      <c r="P236" s="25"/>
      <c r="Q236" s="25"/>
      <c r="R236" s="25"/>
      <c r="S236" s="25"/>
      <c r="T236" s="25"/>
      <c r="U236" s="25"/>
      <c r="V236" s="25"/>
      <c r="X236" s="33"/>
      <c r="Y236" s="33"/>
      <c r="Z236" s="33"/>
      <c r="AA236" s="33"/>
      <c r="AB236" s="33"/>
      <c r="AC236" s="33"/>
      <c r="AD236" s="33"/>
      <c r="AF236" s="17"/>
      <c r="AJ236" s="25"/>
      <c r="AK236" s="25"/>
    </row>
    <row r="237" spans="3:37" ht="12" hidden="1" customHeight="1" x14ac:dyDescent="0.35">
      <c r="C237" s="25"/>
      <c r="D237" s="25"/>
      <c r="E237" s="25"/>
      <c r="F237" s="25"/>
      <c r="G237" s="25"/>
      <c r="H237" s="25"/>
      <c r="I237" s="25"/>
      <c r="J237" s="25"/>
      <c r="K237" s="25"/>
      <c r="L237" s="25"/>
      <c r="M237" s="25"/>
      <c r="N237" s="25"/>
      <c r="O237" s="25"/>
      <c r="P237" s="25"/>
      <c r="Q237" s="25"/>
      <c r="R237" s="25"/>
      <c r="S237" s="25"/>
      <c r="T237" s="25"/>
      <c r="U237" s="25"/>
      <c r="V237" s="25"/>
      <c r="X237" s="33"/>
      <c r="Y237" s="33"/>
      <c r="Z237" s="33"/>
      <c r="AA237" s="33"/>
      <c r="AB237" s="33"/>
      <c r="AC237" s="33"/>
      <c r="AD237" s="33"/>
      <c r="AF237" s="17"/>
      <c r="AJ237" s="25"/>
      <c r="AK237" s="25"/>
    </row>
    <row r="238" spans="3:37" ht="12" hidden="1" customHeight="1" x14ac:dyDescent="0.35">
      <c r="E238" s="25"/>
      <c r="F238" s="25"/>
      <c r="G238" s="25"/>
      <c r="H238" s="25"/>
      <c r="I238" s="25"/>
      <c r="J238" s="25"/>
      <c r="K238" s="25"/>
      <c r="L238" s="25"/>
      <c r="M238" s="25"/>
      <c r="N238" s="25"/>
      <c r="O238" s="25"/>
      <c r="P238" s="25"/>
      <c r="Q238" s="25"/>
      <c r="R238" s="25"/>
      <c r="S238" s="25"/>
      <c r="T238" s="25"/>
      <c r="U238" s="25"/>
      <c r="V238" s="25"/>
      <c r="X238" s="33"/>
      <c r="Y238" s="33"/>
      <c r="Z238" s="33"/>
      <c r="AA238" s="33"/>
      <c r="AB238" s="33"/>
      <c r="AC238" s="33"/>
      <c r="AD238" s="33"/>
      <c r="AF238" s="17"/>
      <c r="AJ238" s="25"/>
      <c r="AK238" s="25"/>
    </row>
    <row r="239" spans="3:37" ht="12" hidden="1" customHeight="1" x14ac:dyDescent="0.35">
      <c r="E239" s="25"/>
      <c r="F239" s="25"/>
      <c r="G239" s="25"/>
      <c r="H239" s="25"/>
      <c r="I239" s="25"/>
      <c r="J239" s="25"/>
      <c r="K239" s="25"/>
      <c r="L239" s="25"/>
      <c r="M239" s="25"/>
      <c r="N239" s="25"/>
      <c r="O239" s="25"/>
      <c r="P239" s="25"/>
      <c r="Q239" s="25"/>
      <c r="R239" s="25"/>
      <c r="S239" s="25"/>
      <c r="T239" s="25"/>
      <c r="U239" s="25"/>
      <c r="V239" s="25"/>
      <c r="X239" s="33"/>
      <c r="Y239" s="33"/>
      <c r="Z239" s="33"/>
      <c r="AA239" s="33"/>
      <c r="AB239" s="33"/>
      <c r="AC239" s="33"/>
      <c r="AD239" s="33"/>
      <c r="AF239" s="17"/>
      <c r="AJ239" s="25"/>
      <c r="AK239" s="25"/>
    </row>
    <row r="240" spans="3:37" ht="12" customHeight="1" x14ac:dyDescent="0.35">
      <c r="C240" s="45" t="s">
        <v>220</v>
      </c>
      <c r="E240" s="25"/>
      <c r="F240" s="25"/>
      <c r="G240" s="54" t="s">
        <v>350</v>
      </c>
      <c r="H240" s="25"/>
      <c r="I240" s="25"/>
      <c r="J240" s="25"/>
      <c r="K240" s="25"/>
      <c r="L240" s="25"/>
      <c r="M240" s="25"/>
      <c r="N240" s="25"/>
      <c r="O240" s="25"/>
      <c r="P240" s="25"/>
      <c r="Q240" s="25"/>
      <c r="R240" s="25"/>
      <c r="S240" s="25"/>
      <c r="T240" s="25"/>
      <c r="U240" s="25"/>
      <c r="V240" s="25"/>
      <c r="W240" s="43" t="s">
        <v>392</v>
      </c>
      <c r="Y240" s="33"/>
      <c r="Z240" s="33"/>
      <c r="AA240" s="33"/>
      <c r="AB240" s="33"/>
      <c r="AC240" s="33"/>
      <c r="AD240" s="33"/>
      <c r="AF240" s="17"/>
      <c r="AJ240" s="25"/>
      <c r="AK240" s="25"/>
    </row>
    <row r="241" spans="3:37" ht="12" customHeight="1" x14ac:dyDescent="0.35">
      <c r="C241" s="3" t="s">
        <v>279</v>
      </c>
      <c r="E241" s="25"/>
      <c r="F241" s="6"/>
      <c r="G241" s="6"/>
      <c r="H241" s="6">
        <f t="shared" ref="H241:V241" si="72">-(H232+H220)</f>
        <v>-1476.5105859241555</v>
      </c>
      <c r="I241" s="6">
        <f t="shared" si="72"/>
        <v>-2984.0223426719022</v>
      </c>
      <c r="J241" s="6">
        <f t="shared" si="72"/>
        <v>-4500.8007707511333</v>
      </c>
      <c r="K241" s="6">
        <f t="shared" si="72"/>
        <v>-5979.7781493283283</v>
      </c>
      <c r="L241" s="6">
        <f t="shared" si="72"/>
        <v>-7388.5469208276272</v>
      </c>
      <c r="M241" s="6">
        <f t="shared" si="72"/>
        <v>-8754.3917408996822</v>
      </c>
      <c r="N241" s="6">
        <f t="shared" si="72"/>
        <v>-10032.818746847715</v>
      </c>
      <c r="O241" s="6">
        <f t="shared" si="72"/>
        <v>-11222.993197019017</v>
      </c>
      <c r="P241" s="6">
        <f t="shared" si="72"/>
        <v>-12321.044203682757</v>
      </c>
      <c r="Q241" s="6">
        <f t="shared" si="72"/>
        <v>-13320.72692426</v>
      </c>
      <c r="R241" s="6">
        <f t="shared" si="72"/>
        <v>-12191.735472101111</v>
      </c>
      <c r="S241" s="6">
        <f t="shared" si="72"/>
        <v>-11120.720896476303</v>
      </c>
      <c r="T241" s="6">
        <f t="shared" si="72"/>
        <v>-10127.901235738953</v>
      </c>
      <c r="U241" s="6">
        <f t="shared" si="72"/>
        <v>-9221.6864656655234</v>
      </c>
      <c r="V241" s="6">
        <f t="shared" si="72"/>
        <v>-8402.7758642391691</v>
      </c>
      <c r="W241" s="46">
        <f>SUM(H241:V241)/1000</f>
        <v>-129.04645351643336</v>
      </c>
      <c r="X241" s="42" t="s">
        <v>391</v>
      </c>
      <c r="Z241" s="33"/>
      <c r="AA241" s="33"/>
      <c r="AB241" s="33"/>
      <c r="AC241" s="33"/>
      <c r="AD241" s="33"/>
      <c r="AF241" s="17"/>
      <c r="AJ241" s="25"/>
      <c r="AK241" s="25"/>
    </row>
    <row r="242" spans="3:37" s="40" customFormat="1" ht="12" hidden="1" customHeight="1" x14ac:dyDescent="0.35">
      <c r="C242" s="41"/>
      <c r="E242" s="25"/>
      <c r="F242" s="25"/>
      <c r="G242" s="25"/>
      <c r="H242" s="25"/>
      <c r="I242" s="43"/>
      <c r="J242" s="43"/>
      <c r="K242" s="43"/>
      <c r="L242" s="43"/>
      <c r="M242" s="43"/>
      <c r="N242" s="43"/>
      <c r="O242" s="43"/>
      <c r="P242" s="43"/>
      <c r="Q242" s="43"/>
      <c r="R242" s="43"/>
      <c r="S242" s="43"/>
      <c r="T242" s="43"/>
      <c r="U242" s="43"/>
      <c r="V242" s="43"/>
      <c r="X242" s="42"/>
      <c r="Y242" s="42"/>
      <c r="Z242" s="42"/>
      <c r="AA242" s="42"/>
      <c r="AB242" s="42"/>
      <c r="AC242" s="42"/>
      <c r="AD242" s="42"/>
      <c r="AE242" s="43"/>
      <c r="AF242" s="39"/>
      <c r="AG242" s="43"/>
      <c r="AH242" s="43"/>
      <c r="AI242" s="43"/>
      <c r="AJ242" s="43"/>
      <c r="AK242" s="43"/>
    </row>
    <row r="243" spans="3:37" ht="12" hidden="1" customHeight="1" x14ac:dyDescent="0.35">
      <c r="E243" s="25"/>
      <c r="F243" s="25"/>
      <c r="G243" s="25"/>
      <c r="H243" s="25"/>
      <c r="I243" s="25"/>
      <c r="J243" s="25"/>
      <c r="K243" s="25"/>
      <c r="L243" s="25"/>
      <c r="M243" s="25"/>
      <c r="N243" s="25"/>
      <c r="O243" s="25"/>
      <c r="P243" s="25"/>
      <c r="Q243" s="25"/>
      <c r="R243" s="25"/>
      <c r="S243" s="25"/>
      <c r="T243" s="25"/>
      <c r="U243" s="25"/>
      <c r="V243" s="25"/>
      <c r="X243" s="33"/>
      <c r="Y243" s="33"/>
      <c r="Z243" s="33"/>
      <c r="AA243" s="33"/>
      <c r="AB243" s="33"/>
      <c r="AC243" s="33"/>
      <c r="AD243" s="33"/>
      <c r="AF243" s="17"/>
      <c r="AJ243" s="25"/>
      <c r="AK243" s="25"/>
    </row>
    <row r="244" spans="3:37" ht="12" customHeight="1" x14ac:dyDescent="0.35">
      <c r="C244" s="3" t="s">
        <v>280</v>
      </c>
      <c r="E244" s="25"/>
      <c r="F244" s="6"/>
      <c r="G244" s="6"/>
      <c r="H244" s="6">
        <f t="shared" ref="H244:V244" si="73">H175</f>
        <v>-259.91897959535004</v>
      </c>
      <c r="I244" s="6">
        <f t="shared" si="73"/>
        <v>-530.55422748278409</v>
      </c>
      <c r="J244" s="6">
        <f t="shared" si="73"/>
        <v>-808.24418343482557</v>
      </c>
      <c r="K244" s="6">
        <f t="shared" si="73"/>
        <v>-1084.5822959895231</v>
      </c>
      <c r="L244" s="6">
        <f t="shared" si="73"/>
        <v>-1353.5078738919838</v>
      </c>
      <c r="M244" s="6">
        <f t="shared" si="73"/>
        <v>-1619.7642224223496</v>
      </c>
      <c r="N244" s="6">
        <f t="shared" si="73"/>
        <v>-1874.873817804626</v>
      </c>
      <c r="O244" s="6">
        <f t="shared" si="73"/>
        <v>-2118.2671104929545</v>
      </c>
      <c r="P244" s="6">
        <f t="shared" si="73"/>
        <v>-2348.7796761171307</v>
      </c>
      <c r="Q244" s="6">
        <f t="shared" si="73"/>
        <v>-2564.7656939540293</v>
      </c>
      <c r="R244" s="6">
        <f t="shared" si="73"/>
        <v>-2347.5617560285068</v>
      </c>
      <c r="S244" s="6">
        <f t="shared" si="73"/>
        <v>-2141.5593948119867</v>
      </c>
      <c r="T244" s="6">
        <f t="shared" si="73"/>
        <v>-1950.6524448292012</v>
      </c>
      <c r="U244" s="6">
        <f t="shared" si="73"/>
        <v>-1776.4520195863347</v>
      </c>
      <c r="V244" s="6">
        <f t="shared" si="73"/>
        <v>-1619.0921348340287</v>
      </c>
      <c r="X244" s="33"/>
      <c r="Y244" s="33"/>
      <c r="Z244" s="33"/>
      <c r="AA244" s="33"/>
      <c r="AB244" s="33"/>
      <c r="AC244" s="33"/>
      <c r="AD244" s="33"/>
      <c r="AF244" s="17"/>
      <c r="AJ244" s="25"/>
      <c r="AK244" s="25"/>
    </row>
    <row r="245" spans="3:37" hidden="1" x14ac:dyDescent="0.35">
      <c r="C245" s="41"/>
      <c r="E245" s="25"/>
      <c r="F245" s="25"/>
      <c r="G245" s="25"/>
      <c r="H245" s="25"/>
      <c r="I245" s="25"/>
      <c r="J245" s="25"/>
      <c r="K245" s="25"/>
      <c r="L245" s="25"/>
      <c r="M245" s="25"/>
      <c r="N245" s="25"/>
      <c r="O245" s="25"/>
      <c r="P245" s="25"/>
      <c r="Q245" s="25"/>
      <c r="R245" s="25"/>
      <c r="S245" s="25"/>
      <c r="T245" s="25"/>
      <c r="U245" s="25"/>
      <c r="V245" s="25"/>
      <c r="X245" s="33"/>
      <c r="Y245" s="33"/>
      <c r="Z245" s="33"/>
      <c r="AA245" s="33"/>
      <c r="AB245" s="33"/>
      <c r="AC245" s="33"/>
      <c r="AD245" s="33"/>
      <c r="AJ245" s="25"/>
      <c r="AK245" s="25"/>
    </row>
    <row r="246" spans="3:37" x14ac:dyDescent="0.35">
      <c r="E246" s="25"/>
      <c r="F246" s="25"/>
      <c r="G246" s="25"/>
      <c r="H246" s="25"/>
      <c r="I246" s="25"/>
      <c r="J246" s="25"/>
      <c r="K246" s="25"/>
      <c r="L246" s="25"/>
      <c r="M246" s="25"/>
      <c r="N246" s="25"/>
      <c r="O246" s="25"/>
      <c r="P246" s="25"/>
      <c r="Q246" s="25"/>
      <c r="R246" s="25"/>
      <c r="S246" s="25"/>
      <c r="T246" s="25"/>
      <c r="U246" s="25"/>
      <c r="V246" s="25"/>
      <c r="AJ246" s="25"/>
      <c r="AK246" s="25"/>
    </row>
    <row r="247" spans="3:37" x14ac:dyDescent="0.35">
      <c r="C247" s="3" t="s">
        <v>315</v>
      </c>
      <c r="E247" s="25"/>
      <c r="F247" s="6"/>
      <c r="G247" s="6"/>
      <c r="H247" s="6">
        <f t="shared" ref="H247:V247" si="74">-H42</f>
        <v>-485.03396357281548</v>
      </c>
      <c r="I247" s="6">
        <f t="shared" si="74"/>
        <v>-454.28106828607866</v>
      </c>
      <c r="J247" s="6">
        <f t="shared" si="74"/>
        <v>-417.55154087909744</v>
      </c>
      <c r="K247" s="6">
        <f t="shared" si="74"/>
        <v>-378.21550637631947</v>
      </c>
      <c r="L247" s="6">
        <f t="shared" si="74"/>
        <v>-338.81129113145818</v>
      </c>
      <c r="M247" s="6">
        <f t="shared" si="74"/>
        <v>-311.83704018719158</v>
      </c>
      <c r="N247" s="6">
        <f t="shared" si="74"/>
        <v>-286.26481726704861</v>
      </c>
      <c r="O247" s="6">
        <f t="shared" si="74"/>
        <v>-261.69162046261107</v>
      </c>
      <c r="P247" s="6">
        <f t="shared" si="74"/>
        <v>-237.32627436822301</v>
      </c>
      <c r="Q247" s="6">
        <f t="shared" si="74"/>
        <v>-212.9023910270063</v>
      </c>
      <c r="R247" s="6">
        <f t="shared" si="74"/>
        <v>-198.75256957342239</v>
      </c>
      <c r="S247" s="6">
        <f t="shared" si="74"/>
        <v>-183.74478469377954</v>
      </c>
      <c r="T247" s="6">
        <f t="shared" si="74"/>
        <v>-167.91613629337525</v>
      </c>
      <c r="U247" s="6">
        <f t="shared" si="74"/>
        <v>-151.44825662857232</v>
      </c>
      <c r="V247" s="6">
        <f t="shared" si="74"/>
        <v>-135.08093193855112</v>
      </c>
      <c r="AJ247" s="25"/>
      <c r="AK247" s="25"/>
    </row>
    <row r="248" spans="3:37" hidden="1" x14ac:dyDescent="0.35">
      <c r="C248" s="41"/>
      <c r="E248" s="25"/>
      <c r="F248" s="25"/>
      <c r="G248" s="25"/>
      <c r="H248" s="25"/>
      <c r="I248" s="25"/>
      <c r="J248" s="25"/>
      <c r="K248" s="25"/>
      <c r="L248" s="25"/>
      <c r="M248" s="25"/>
      <c r="N248" s="25"/>
      <c r="O248" s="25"/>
      <c r="P248" s="25"/>
      <c r="Q248" s="25"/>
      <c r="R248" s="25"/>
      <c r="S248" s="25"/>
      <c r="T248" s="25"/>
      <c r="U248" s="25"/>
      <c r="V248" s="25"/>
      <c r="AJ248" s="25"/>
      <c r="AK248" s="25"/>
    </row>
    <row r="249" spans="3:37" x14ac:dyDescent="0.35">
      <c r="C249" s="3" t="s">
        <v>282</v>
      </c>
      <c r="E249" s="25"/>
      <c r="F249" s="6"/>
      <c r="G249" s="6"/>
      <c r="H249" s="6">
        <f t="shared" ref="H249:V249" si="75">H48</f>
        <v>1429.8814931747283</v>
      </c>
      <c r="I249" s="6">
        <f t="shared" si="75"/>
        <v>1217.7502507715255</v>
      </c>
      <c r="J249" s="6">
        <f t="shared" si="75"/>
        <v>1055.7809556170535</v>
      </c>
      <c r="K249" s="6">
        <f t="shared" si="75"/>
        <v>908.3491767690399</v>
      </c>
      <c r="L249" s="6">
        <f t="shared" si="75"/>
        <v>767.09186555282417</v>
      </c>
      <c r="M249" s="6">
        <f t="shared" si="75"/>
        <v>701.17917588833404</v>
      </c>
      <c r="N249" s="6">
        <f t="shared" si="75"/>
        <v>616.11108030561752</v>
      </c>
      <c r="O249" s="6">
        <f t="shared" si="75"/>
        <v>540.85694722462301</v>
      </c>
      <c r="P249" s="6">
        <f t="shared" si="75"/>
        <v>481.58979798756866</v>
      </c>
      <c r="Q249" s="6">
        <f t="shared" si="75"/>
        <v>423.59783057162747</v>
      </c>
      <c r="R249" s="6">
        <f t="shared" si="75"/>
        <v>4.139989206568556</v>
      </c>
      <c r="S249" s="6">
        <f t="shared" si="75"/>
        <v>5.7424715032360538</v>
      </c>
      <c r="T249" s="6">
        <f t="shared" si="75"/>
        <v>7.4286700377517665</v>
      </c>
      <c r="U249" s="6">
        <f t="shared" si="75"/>
        <v>8.8220900726784741</v>
      </c>
      <c r="V249" s="6">
        <f t="shared" si="75"/>
        <v>10.1932223547559</v>
      </c>
      <c r="AJ249" s="25"/>
      <c r="AK249" s="25"/>
    </row>
    <row r="250" spans="3:37" hidden="1" x14ac:dyDescent="0.35">
      <c r="C250" s="41"/>
      <c r="E250" s="25"/>
      <c r="F250" s="25"/>
      <c r="G250" s="25"/>
      <c r="H250" s="25"/>
      <c r="I250" s="25"/>
      <c r="J250" s="25"/>
      <c r="K250" s="25"/>
      <c r="L250" s="25"/>
      <c r="M250" s="25"/>
      <c r="N250" s="25"/>
      <c r="O250" s="25"/>
      <c r="P250" s="25"/>
      <c r="Q250" s="25"/>
      <c r="R250" s="25"/>
      <c r="S250" s="25"/>
      <c r="T250" s="25"/>
      <c r="U250" s="25"/>
      <c r="V250" s="25"/>
      <c r="AJ250" s="25"/>
      <c r="AK250" s="25"/>
    </row>
    <row r="251" spans="3:37" x14ac:dyDescent="0.35">
      <c r="C251" s="3" t="s">
        <v>283</v>
      </c>
      <c r="E251" s="25"/>
      <c r="F251" s="6"/>
      <c r="G251" s="6"/>
      <c r="H251" s="6">
        <f t="shared" ref="H251:V251" si="76">H53</f>
        <v>22.580222192734098</v>
      </c>
      <c r="I251" s="6">
        <f t="shared" si="76"/>
        <v>19.986160301366624</v>
      </c>
      <c r="J251" s="6">
        <f t="shared" si="76"/>
        <v>17.762368951173627</v>
      </c>
      <c r="K251" s="6">
        <f t="shared" si="76"/>
        <v>15.629837437769998</v>
      </c>
      <c r="L251" s="6">
        <f t="shared" si="76"/>
        <v>13.555153114445737</v>
      </c>
      <c r="M251" s="6">
        <f t="shared" si="76"/>
        <v>12.429500946845552</v>
      </c>
      <c r="N251" s="6">
        <f t="shared" si="76"/>
        <v>11.146379464472384</v>
      </c>
      <c r="O251" s="6">
        <f t="shared" si="76"/>
        <v>9.9754414491175396</v>
      </c>
      <c r="P251" s="6">
        <f t="shared" si="76"/>
        <v>8.9613127754511961</v>
      </c>
      <c r="Q251" s="6">
        <f t="shared" si="76"/>
        <v>7.9571265029181637</v>
      </c>
      <c r="R251" s="6">
        <f t="shared" si="76"/>
        <v>8.6164296042590904E-2</v>
      </c>
      <c r="S251" s="6">
        <f t="shared" si="76"/>
        <v>0.11951625715253653</v>
      </c>
      <c r="T251" s="6">
        <f t="shared" si="76"/>
        <v>0.15461057804691852</v>
      </c>
      <c r="U251" s="6">
        <f t="shared" si="76"/>
        <v>0.18361139191633846</v>
      </c>
      <c r="V251" s="6">
        <f t="shared" si="76"/>
        <v>0.21214833778059966</v>
      </c>
      <c r="AJ251" s="25"/>
      <c r="AK251" s="25"/>
    </row>
    <row r="252" spans="3:37" hidden="1" x14ac:dyDescent="0.35">
      <c r="C252" s="41"/>
      <c r="E252" s="25"/>
      <c r="F252" s="25"/>
      <c r="G252" s="25"/>
      <c r="H252" s="25"/>
      <c r="I252" s="25"/>
      <c r="J252" s="25"/>
      <c r="K252" s="25"/>
      <c r="L252" s="25"/>
      <c r="M252" s="25"/>
      <c r="N252" s="25"/>
      <c r="O252" s="25"/>
      <c r="P252" s="25"/>
      <c r="Q252" s="25"/>
      <c r="R252" s="25"/>
      <c r="S252" s="25"/>
      <c r="T252" s="25"/>
      <c r="U252" s="25"/>
      <c r="V252" s="25"/>
      <c r="AJ252" s="25"/>
      <c r="AK252" s="25"/>
    </row>
    <row r="253" spans="3:37" x14ac:dyDescent="0.35">
      <c r="C253" s="3" t="s">
        <v>284</v>
      </c>
      <c r="E253" s="25"/>
      <c r="F253" s="6"/>
      <c r="G253" s="6"/>
      <c r="H253" s="6">
        <f t="shared" ref="H253:V253" si="77">H58</f>
        <v>1565.897643732188</v>
      </c>
      <c r="I253" s="6">
        <f t="shared" si="77"/>
        <v>1466.616422267432</v>
      </c>
      <c r="J253" s="6">
        <f t="shared" si="77"/>
        <v>1348.0195364725755</v>
      </c>
      <c r="K253" s="6">
        <f t="shared" si="77"/>
        <v>1221.0001439628224</v>
      </c>
      <c r="L253" s="6">
        <f t="shared" si="77"/>
        <v>1093.7627535271688</v>
      </c>
      <c r="M253" s="6">
        <f t="shared" si="77"/>
        <v>1006.6588177802564</v>
      </c>
      <c r="N253" s="6">
        <f t="shared" si="77"/>
        <v>924.10201891662757</v>
      </c>
      <c r="O253" s="6">
        <f t="shared" si="77"/>
        <v>844.76073129795464</v>
      </c>
      <c r="P253" s="6">
        <f t="shared" si="77"/>
        <v>766.09244134245387</v>
      </c>
      <c r="Q253" s="6">
        <f t="shared" si="77"/>
        <v>687.02633934033065</v>
      </c>
      <c r="R253" s="6">
        <f t="shared" si="77"/>
        <v>8.1923027029594948</v>
      </c>
      <c r="S253" s="6">
        <f t="shared" si="77"/>
        <v>11.363330306027828</v>
      </c>
      <c r="T253" s="6">
        <f t="shared" si="77"/>
        <v>14.700017462149447</v>
      </c>
      <c r="U253" s="6">
        <f t="shared" si="77"/>
        <v>17.457348012764484</v>
      </c>
      <c r="V253" s="6">
        <f t="shared" si="77"/>
        <v>20.170575062428259</v>
      </c>
      <c r="AJ253" s="25"/>
      <c r="AK253" s="25"/>
    </row>
    <row r="254" spans="3:37" hidden="1" x14ac:dyDescent="0.35">
      <c r="C254" s="41"/>
      <c r="E254" s="25"/>
      <c r="F254" s="25"/>
      <c r="G254" s="25"/>
      <c r="H254" s="25"/>
      <c r="I254" s="25"/>
      <c r="J254" s="25"/>
      <c r="K254" s="25"/>
      <c r="L254" s="25"/>
      <c r="M254" s="25"/>
      <c r="N254" s="25"/>
      <c r="O254" s="25"/>
      <c r="P254" s="25"/>
      <c r="Q254" s="25"/>
      <c r="R254" s="25"/>
      <c r="S254" s="25"/>
      <c r="T254" s="25"/>
      <c r="U254" s="25"/>
      <c r="V254" s="25"/>
      <c r="AJ254" s="25"/>
      <c r="AK254" s="25"/>
    </row>
    <row r="255" spans="3:37" x14ac:dyDescent="0.35">
      <c r="C255" s="3" t="s">
        <v>285</v>
      </c>
      <c r="E255" s="25"/>
      <c r="F255" s="6"/>
      <c r="G255" s="6"/>
      <c r="H255" s="6">
        <f t="shared" ref="H255:V255" si="78">H60</f>
        <v>2533.3253955268351</v>
      </c>
      <c r="I255" s="6">
        <f t="shared" si="78"/>
        <v>2250.0717650542456</v>
      </c>
      <c r="J255" s="6">
        <f t="shared" si="78"/>
        <v>2004.011320161705</v>
      </c>
      <c r="K255" s="6">
        <f t="shared" si="78"/>
        <v>1766.7636517933129</v>
      </c>
      <c r="L255" s="6">
        <f t="shared" si="78"/>
        <v>1535.5984810629807</v>
      </c>
      <c r="M255" s="6">
        <f t="shared" si="78"/>
        <v>1408.4304544282445</v>
      </c>
      <c r="N255" s="6">
        <f t="shared" si="78"/>
        <v>1265.0946614196689</v>
      </c>
      <c r="O255" s="6">
        <f t="shared" si="78"/>
        <v>1133.901499509084</v>
      </c>
      <c r="P255" s="6">
        <f t="shared" si="78"/>
        <v>1019.3172777372506</v>
      </c>
      <c r="Q255" s="6">
        <f t="shared" si="78"/>
        <v>905.67890538787003</v>
      </c>
      <c r="R255" s="6">
        <f t="shared" si="78"/>
        <v>-186.33411336785176</v>
      </c>
      <c r="S255" s="6">
        <f t="shared" si="78"/>
        <v>-166.5194666273631</v>
      </c>
      <c r="T255" s="6">
        <f t="shared" si="78"/>
        <v>-145.63283821542711</v>
      </c>
      <c r="U255" s="6">
        <f t="shared" si="78"/>
        <v>-124.98520715121303</v>
      </c>
      <c r="V255" s="6">
        <f t="shared" si="78"/>
        <v>-104.50498618358635</v>
      </c>
      <c r="AJ255" s="25"/>
      <c r="AK255" s="25"/>
    </row>
    <row r="256" spans="3:37" hidden="1" x14ac:dyDescent="0.35">
      <c r="C256" s="41"/>
      <c r="E256" s="25"/>
      <c r="F256" s="25"/>
      <c r="G256" s="25"/>
      <c r="H256" s="25"/>
      <c r="I256" s="25"/>
      <c r="J256" s="25"/>
      <c r="K256" s="25"/>
      <c r="L256" s="25"/>
      <c r="M256" s="25"/>
      <c r="N256" s="25"/>
      <c r="O256" s="25"/>
      <c r="P256" s="25"/>
      <c r="Q256" s="25"/>
      <c r="R256" s="25"/>
      <c r="S256" s="25"/>
      <c r="T256" s="25"/>
      <c r="U256" s="25"/>
      <c r="V256" s="25"/>
      <c r="AJ256" s="25"/>
      <c r="AK256" s="25"/>
    </row>
    <row r="257" spans="3:37" hidden="1" x14ac:dyDescent="0.35">
      <c r="E257" s="25"/>
      <c r="F257" s="25"/>
      <c r="G257" s="25"/>
      <c r="H257" s="25"/>
      <c r="I257" s="25"/>
      <c r="J257" s="25"/>
      <c r="K257" s="25"/>
      <c r="L257" s="25"/>
      <c r="M257" s="25"/>
      <c r="N257" s="25"/>
      <c r="O257" s="25"/>
      <c r="P257" s="25"/>
      <c r="Q257" s="25"/>
      <c r="R257" s="25"/>
      <c r="S257" s="25"/>
      <c r="T257" s="25"/>
      <c r="U257" s="25"/>
      <c r="V257" s="25"/>
      <c r="X257" s="29"/>
      <c r="Y257" s="29"/>
      <c r="Z257" s="29"/>
      <c r="AA257" s="29"/>
      <c r="AB257" s="29"/>
      <c r="AJ257" s="25"/>
      <c r="AK257" s="25"/>
    </row>
    <row r="258" spans="3:37" x14ac:dyDescent="0.35">
      <c r="E258" s="25"/>
      <c r="F258" s="25"/>
      <c r="G258" s="54" t="s">
        <v>351</v>
      </c>
      <c r="H258" s="25"/>
      <c r="I258" s="25"/>
      <c r="J258" s="25"/>
      <c r="K258" s="25"/>
      <c r="L258" s="25"/>
      <c r="M258" s="25"/>
      <c r="N258" s="25"/>
      <c r="O258" s="25"/>
      <c r="P258" s="25"/>
      <c r="Q258" s="25"/>
      <c r="R258" s="25"/>
      <c r="S258" s="25"/>
      <c r="T258" s="25"/>
      <c r="U258" s="25"/>
      <c r="V258" s="25"/>
      <c r="X258" s="29"/>
      <c r="Y258" s="29"/>
      <c r="Z258" s="29"/>
      <c r="AA258" s="29"/>
      <c r="AB258" s="29"/>
      <c r="AC258" s="29"/>
      <c r="AD258" s="29"/>
      <c r="AJ258" s="25"/>
      <c r="AK258" s="25"/>
    </row>
    <row r="259" spans="3:37" x14ac:dyDescent="0.35">
      <c r="C259" s="3" t="s">
        <v>286</v>
      </c>
      <c r="E259" s="25"/>
      <c r="F259" s="6"/>
      <c r="G259" s="6"/>
      <c r="H259" s="6">
        <f t="shared" ref="H259:K259" si="79">H255+H244</f>
        <v>2273.4064159314848</v>
      </c>
      <c r="I259" s="6">
        <f t="shared" si="79"/>
        <v>1719.5175375714616</v>
      </c>
      <c r="J259" s="6">
        <f t="shared" si="79"/>
        <v>1195.7671367268795</v>
      </c>
      <c r="K259" s="6">
        <f t="shared" si="79"/>
        <v>682.18135580378976</v>
      </c>
      <c r="L259" s="6">
        <f>L255+L244</f>
        <v>182.09060717099692</v>
      </c>
      <c r="M259" s="6">
        <f t="shared" ref="M259:V259" si="80">M255+M244</f>
        <v>-211.33376799410507</v>
      </c>
      <c r="N259" s="6">
        <f t="shared" si="80"/>
        <v>-609.7791563849571</v>
      </c>
      <c r="O259" s="6">
        <f t="shared" si="80"/>
        <v>-984.36561098387051</v>
      </c>
      <c r="P259" s="6">
        <f t="shared" si="80"/>
        <v>-1329.4623983798801</v>
      </c>
      <c r="Q259" s="6">
        <f t="shared" si="80"/>
        <v>-1659.0867885661592</v>
      </c>
      <c r="R259" s="6">
        <f t="shared" si="80"/>
        <v>-2533.8958693963586</v>
      </c>
      <c r="S259" s="6">
        <f t="shared" si="80"/>
        <v>-2308.07886143935</v>
      </c>
      <c r="T259" s="6">
        <f t="shared" si="80"/>
        <v>-2096.2852830446282</v>
      </c>
      <c r="U259" s="6">
        <f t="shared" si="80"/>
        <v>-1901.4372267375477</v>
      </c>
      <c r="V259" s="6">
        <f t="shared" si="80"/>
        <v>-1723.5971210176151</v>
      </c>
      <c r="W259" s="43" t="s">
        <v>389</v>
      </c>
      <c r="AJ259" s="25"/>
      <c r="AK259" s="25"/>
    </row>
    <row r="260" spans="3:37" hidden="1" x14ac:dyDescent="0.35">
      <c r="C260" s="41"/>
      <c r="E260" s="25"/>
      <c r="F260" s="25"/>
      <c r="G260" s="25"/>
      <c r="H260" s="25"/>
      <c r="I260" s="25"/>
      <c r="J260" s="25"/>
      <c r="K260" s="25"/>
      <c r="L260" s="25"/>
      <c r="M260" s="25"/>
      <c r="N260" s="25"/>
      <c r="O260" s="25"/>
      <c r="P260" s="25"/>
      <c r="Q260" s="25"/>
      <c r="R260" s="25"/>
      <c r="S260" s="25"/>
      <c r="T260" s="25"/>
      <c r="U260" s="25"/>
      <c r="V260" s="25"/>
      <c r="W260" s="14"/>
      <c r="AJ260" s="25"/>
      <c r="AK260" s="25"/>
    </row>
    <row r="261" spans="3:37" hidden="1" x14ac:dyDescent="0.35">
      <c r="E261" s="25"/>
      <c r="F261" s="25"/>
      <c r="G261" s="25"/>
      <c r="H261" s="25"/>
      <c r="I261" s="25"/>
      <c r="J261" s="25"/>
      <c r="K261" s="25"/>
      <c r="L261" s="25"/>
      <c r="M261" s="25"/>
      <c r="N261" s="25"/>
      <c r="O261" s="25"/>
      <c r="P261" s="25"/>
      <c r="Q261" s="25"/>
      <c r="R261" s="25"/>
      <c r="S261" s="25"/>
      <c r="T261" s="25"/>
      <c r="U261" s="25"/>
      <c r="V261" s="25"/>
      <c r="W261" s="14"/>
      <c r="AJ261" s="25"/>
      <c r="AK261" s="25"/>
    </row>
    <row r="262" spans="3:37" x14ac:dyDescent="0.35">
      <c r="C262" s="47" t="s">
        <v>390</v>
      </c>
      <c r="D262" s="27"/>
      <c r="E262" s="26"/>
      <c r="F262" s="21"/>
      <c r="G262" s="21"/>
      <c r="H262" s="21">
        <f t="shared" ref="H262:V262" si="81">H179</f>
        <v>2273.4064159314848</v>
      </c>
      <c r="I262" s="21">
        <f t="shared" si="81"/>
        <v>3992.9239535029465</v>
      </c>
      <c r="J262" s="21">
        <f t="shared" si="81"/>
        <v>5188.6910902298259</v>
      </c>
      <c r="K262" s="21">
        <f t="shared" si="81"/>
        <v>5870.8724460336161</v>
      </c>
      <c r="L262" s="21">
        <f t="shared" si="81"/>
        <v>6052.9630532046131</v>
      </c>
      <c r="M262" s="21">
        <f t="shared" si="81"/>
        <v>5841.629285210508</v>
      </c>
      <c r="N262" s="21">
        <f t="shared" si="81"/>
        <v>5231.8501288255511</v>
      </c>
      <c r="O262" s="21">
        <f t="shared" si="81"/>
        <v>4247.4845178416808</v>
      </c>
      <c r="P262" s="21">
        <f t="shared" si="81"/>
        <v>2918.0221194618007</v>
      </c>
      <c r="Q262" s="21">
        <f t="shared" si="81"/>
        <v>1258.9353308956415</v>
      </c>
      <c r="R262" s="21">
        <f t="shared" si="81"/>
        <v>-1274.9605385007171</v>
      </c>
      <c r="S262" s="21">
        <f t="shared" si="81"/>
        <v>-3583.0393999400671</v>
      </c>
      <c r="T262" s="21">
        <f t="shared" si="81"/>
        <v>-5679.3246829846958</v>
      </c>
      <c r="U262" s="21">
        <f t="shared" si="81"/>
        <v>-7580.7619097222432</v>
      </c>
      <c r="V262" s="21">
        <f t="shared" si="81"/>
        <v>-9304.359030739859</v>
      </c>
      <c r="W262" s="75">
        <f>V262/(W212+W224)</f>
        <v>-21.662011750059531</v>
      </c>
      <c r="X262" s="42" t="s">
        <v>276</v>
      </c>
      <c r="AJ262" s="25"/>
      <c r="AK262" s="25"/>
    </row>
    <row r="263" spans="3:37" x14ac:dyDescent="0.35">
      <c r="C263" s="3"/>
      <c r="D263" s="27"/>
      <c r="E263" s="26"/>
      <c r="F263" s="21"/>
      <c r="G263" s="21"/>
      <c r="H263" s="21"/>
      <c r="I263" s="21"/>
      <c r="J263" s="21"/>
      <c r="K263" s="21"/>
      <c r="L263" s="21"/>
      <c r="M263" s="21"/>
      <c r="N263" s="21"/>
      <c r="O263" s="21"/>
      <c r="P263" s="21"/>
      <c r="Q263" s="21"/>
      <c r="R263" s="21"/>
      <c r="S263" s="21"/>
      <c r="T263" s="21"/>
      <c r="U263" s="21"/>
      <c r="V263" s="21"/>
      <c r="W263" s="43" t="s">
        <v>392</v>
      </c>
      <c r="X263" s="33"/>
      <c r="Y263" s="33"/>
      <c r="AJ263" s="25"/>
      <c r="AK263" s="25"/>
    </row>
    <row r="264" spans="3:37" x14ac:dyDescent="0.35">
      <c r="C264" s="17" t="s">
        <v>382</v>
      </c>
      <c r="D264" s="26"/>
      <c r="E264" s="26"/>
      <c r="F264" s="21"/>
      <c r="G264" s="21"/>
      <c r="H264" s="21">
        <f t="shared" ref="H264:V264" si="82">H193</f>
        <v>122.33575341657703</v>
      </c>
      <c r="I264" s="21">
        <f t="shared" si="82"/>
        <v>114.57940798964299</v>
      </c>
      <c r="J264" s="21">
        <f t="shared" si="82"/>
        <v>105.31402628691984</v>
      </c>
      <c r="K264" s="21">
        <f t="shared" si="82"/>
        <v>95.390636247095387</v>
      </c>
      <c r="L264" s="21">
        <f t="shared" si="82"/>
        <v>85.450215119309959</v>
      </c>
      <c r="M264" s="21">
        <f t="shared" si="82"/>
        <v>78.645220139082426</v>
      </c>
      <c r="N264" s="21">
        <f t="shared" si="82"/>
        <v>72.195470227861435</v>
      </c>
      <c r="O264" s="21">
        <f t="shared" si="82"/>
        <v>65.996932132652631</v>
      </c>
      <c r="P264" s="21">
        <f t="shared" si="82"/>
        <v>59.850971979879141</v>
      </c>
      <c r="Q264" s="21">
        <f t="shared" si="82"/>
        <v>53.673932760963261</v>
      </c>
      <c r="R264" s="21">
        <f t="shared" si="82"/>
        <v>50.062038091837564</v>
      </c>
      <c r="S264" s="21">
        <f t="shared" si="82"/>
        <v>46.222646118963155</v>
      </c>
      <c r="T264" s="21">
        <f t="shared" si="82"/>
        <v>42.173376947703218</v>
      </c>
      <c r="U264" s="21">
        <f t="shared" si="82"/>
        <v>37.971738186940037</v>
      </c>
      <c r="V264" s="21">
        <f t="shared" si="82"/>
        <v>33.796181213778631</v>
      </c>
      <c r="W264" s="51">
        <f>SUM(H264:V264)</f>
        <v>1063.6585468592068</v>
      </c>
      <c r="X264" s="42" t="s">
        <v>399</v>
      </c>
      <c r="Y264" s="33"/>
      <c r="AJ264" s="25"/>
      <c r="AK264" s="25"/>
    </row>
    <row r="265" spans="3:37" x14ac:dyDescent="0.35">
      <c r="C265" s="17" t="s">
        <v>383</v>
      </c>
      <c r="D265" s="26"/>
      <c r="E265" s="26"/>
      <c r="F265" s="21"/>
      <c r="G265" s="21"/>
      <c r="H265" s="20">
        <f t="shared" ref="H265:V265" si="83">H205</f>
        <v>22.200602815470123</v>
      </c>
      <c r="I265" s="20">
        <f t="shared" si="83"/>
        <v>20.793037657175056</v>
      </c>
      <c r="J265" s="20">
        <f t="shared" si="83"/>
        <v>19.111623570359058</v>
      </c>
      <c r="K265" s="20">
        <f t="shared" si="83"/>
        <v>17.310798916041094</v>
      </c>
      <c r="L265" s="20">
        <f t="shared" si="83"/>
        <v>15.506883583742432</v>
      </c>
      <c r="M265" s="20">
        <f t="shared" si="83"/>
        <v>14.271962585603319</v>
      </c>
      <c r="N265" s="20">
        <f t="shared" si="83"/>
        <v>13.101508878987016</v>
      </c>
      <c r="O265" s="20">
        <f t="shared" si="83"/>
        <v>11.976643265745578</v>
      </c>
      <c r="P265" s="20">
        <f t="shared" si="83"/>
        <v>10.861319115112263</v>
      </c>
      <c r="Q265" s="20">
        <f t="shared" si="83"/>
        <v>9.740354961585</v>
      </c>
      <c r="R265" s="20">
        <f t="shared" si="83"/>
        <v>0.11614683704295271</v>
      </c>
      <c r="S265" s="20">
        <f t="shared" si="83"/>
        <v>0.16110426105747694</v>
      </c>
      <c r="T265" s="20">
        <f t="shared" si="83"/>
        <v>0.20841033279788865</v>
      </c>
      <c r="U265" s="20">
        <f t="shared" si="83"/>
        <v>0.24750254334574187</v>
      </c>
      <c r="V265" s="20">
        <f t="shared" si="83"/>
        <v>0.28596947400297795</v>
      </c>
      <c r="W265" s="51">
        <f>SUM(H265:V265)</f>
        <v>155.89386879806798</v>
      </c>
      <c r="X265" s="42" t="s">
        <v>407</v>
      </c>
      <c r="AJ265" s="25"/>
      <c r="AK265" s="25"/>
    </row>
    <row r="266" spans="3:37" x14ac:dyDescent="0.35">
      <c r="C266" s="41"/>
      <c r="E266" s="25"/>
      <c r="F266" s="25"/>
      <c r="G266" s="25"/>
      <c r="H266" s="25"/>
      <c r="I266" s="25"/>
      <c r="J266" s="25"/>
      <c r="K266" s="25"/>
      <c r="L266" s="25"/>
      <c r="M266" s="25"/>
      <c r="N266" s="25"/>
      <c r="O266" s="25"/>
      <c r="P266" s="25"/>
      <c r="Q266" s="25"/>
      <c r="R266" s="25"/>
      <c r="S266" s="25"/>
      <c r="T266" s="25"/>
      <c r="U266" s="25"/>
      <c r="V266" s="25"/>
      <c r="Z266" s="30"/>
      <c r="AA266" s="30"/>
      <c r="AB266" s="30"/>
      <c r="AC266" s="30"/>
      <c r="AD266" s="30"/>
      <c r="AJ266" s="25"/>
      <c r="AK266" s="25"/>
    </row>
    <row r="267" spans="3:37" x14ac:dyDescent="0.35">
      <c r="F267" s="25"/>
      <c r="G267" s="25"/>
      <c r="H267" s="25"/>
      <c r="I267" s="25"/>
      <c r="J267" s="25"/>
      <c r="K267" s="25"/>
      <c r="L267" s="25"/>
      <c r="M267" s="25"/>
    </row>
  </sheetData>
  <pageMargins left="0.7" right="0.7" top="0.75" bottom="0.75" header="0.3" footer="0.3"/>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2:AO267"/>
  <sheetViews>
    <sheetView workbookViewId="0">
      <pane xSplit="4" ySplit="9" topLeftCell="E10" activePane="bottomRight" state="frozen"/>
      <selection activeCell="W237" sqref="W237"/>
      <selection pane="topRight" activeCell="W237" sqref="W237"/>
      <selection pane="bottomLeft" activeCell="W237" sqref="W237"/>
      <selection pane="bottomRight" activeCell="D2" sqref="C2:D2"/>
    </sheetView>
  </sheetViews>
  <sheetFormatPr baseColWidth="10" defaultColWidth="8.81640625" defaultRowHeight="14.5" x14ac:dyDescent="0.35"/>
  <cols>
    <col min="1" max="2" width="4.81640625" customWidth="1"/>
    <col min="3" max="3" width="35.54296875" customWidth="1"/>
    <col min="4" max="4" width="7.6328125" customWidth="1"/>
    <col min="5" max="22" width="5.81640625" customWidth="1"/>
    <col min="23" max="23" width="6.81640625" customWidth="1"/>
    <col min="24" max="30" width="6.81640625" style="25" customWidth="1"/>
    <col min="31" max="35" width="8.81640625" style="25"/>
    <col min="38" max="46" width="6.81640625" customWidth="1"/>
  </cols>
  <sheetData>
    <row r="2" spans="1:35" x14ac:dyDescent="0.35">
      <c r="C2" s="175" t="s">
        <v>408</v>
      </c>
      <c r="D2" s="159"/>
      <c r="E2" s="120" t="s">
        <v>411</v>
      </c>
    </row>
    <row r="3" spans="1:35" x14ac:dyDescent="0.35">
      <c r="C3" s="48"/>
    </row>
    <row r="4" spans="1:35" x14ac:dyDescent="0.35">
      <c r="C4" s="11" t="s">
        <v>245</v>
      </c>
      <c r="D4" s="12"/>
    </row>
    <row r="5" spans="1:35" x14ac:dyDescent="0.35">
      <c r="C5" s="3" t="s">
        <v>243</v>
      </c>
      <c r="D5" s="37">
        <v>2021</v>
      </c>
    </row>
    <row r="6" spans="1:35" x14ac:dyDescent="0.35">
      <c r="C6" s="3" t="s">
        <v>244</v>
      </c>
      <c r="D6" s="37">
        <v>2035</v>
      </c>
    </row>
    <row r="8" spans="1:35" x14ac:dyDescent="0.35">
      <c r="C8" s="2" t="s">
        <v>106</v>
      </c>
      <c r="E8" s="3"/>
      <c r="F8" s="3" t="s">
        <v>140</v>
      </c>
      <c r="G8" s="3"/>
      <c r="H8" s="3"/>
      <c r="I8" s="3"/>
      <c r="J8" s="3"/>
      <c r="K8" s="3"/>
      <c r="L8" s="3"/>
      <c r="M8" s="3"/>
      <c r="N8" s="3"/>
      <c r="O8" s="3"/>
      <c r="P8" s="3"/>
      <c r="Q8" s="3"/>
      <c r="R8" s="3"/>
      <c r="S8" s="3"/>
      <c r="T8" s="3"/>
      <c r="U8" s="3"/>
      <c r="V8" s="3"/>
      <c r="W8" s="3"/>
      <c r="Y8" s="17"/>
    </row>
    <row r="9" spans="1:35" x14ac:dyDescent="0.35">
      <c r="E9" s="3"/>
      <c r="F9" s="4">
        <v>2019</v>
      </c>
      <c r="G9" s="4">
        <f>F9+1</f>
        <v>2020</v>
      </c>
      <c r="H9" s="4">
        <f t="shared" ref="H9:V9" si="0">G9+1</f>
        <v>2021</v>
      </c>
      <c r="I9" s="4">
        <f t="shared" si="0"/>
        <v>2022</v>
      </c>
      <c r="J9" s="4">
        <f t="shared" si="0"/>
        <v>2023</v>
      </c>
      <c r="K9" s="4">
        <f t="shared" si="0"/>
        <v>2024</v>
      </c>
      <c r="L9" s="4">
        <f t="shared" si="0"/>
        <v>2025</v>
      </c>
      <c r="M9" s="4">
        <f t="shared" si="0"/>
        <v>2026</v>
      </c>
      <c r="N9" s="4">
        <f t="shared" si="0"/>
        <v>2027</v>
      </c>
      <c r="O9" s="4">
        <f t="shared" si="0"/>
        <v>2028</v>
      </c>
      <c r="P9" s="4">
        <f t="shared" si="0"/>
        <v>2029</v>
      </c>
      <c r="Q9" s="4">
        <f t="shared" si="0"/>
        <v>2030</v>
      </c>
      <c r="R9" s="4">
        <f t="shared" si="0"/>
        <v>2031</v>
      </c>
      <c r="S9" s="4">
        <f t="shared" si="0"/>
        <v>2032</v>
      </c>
      <c r="T9" s="4">
        <f t="shared" si="0"/>
        <v>2033</v>
      </c>
      <c r="U9" s="4">
        <f t="shared" si="0"/>
        <v>2034</v>
      </c>
      <c r="V9" s="4">
        <f t="shared" si="0"/>
        <v>2035</v>
      </c>
      <c r="W9" s="3"/>
      <c r="X9" s="50"/>
      <c r="Y9" s="50"/>
      <c r="Z9" s="50"/>
      <c r="AA9" s="50"/>
      <c r="AB9" s="50"/>
      <c r="AC9" s="50"/>
      <c r="AD9" s="50"/>
    </row>
    <row r="10" spans="1:35" s="3" customFormat="1" ht="12" x14ac:dyDescent="0.3">
      <c r="A10" s="17"/>
      <c r="C10" s="11" t="s">
        <v>107</v>
      </c>
      <c r="D10" s="12" t="s">
        <v>0</v>
      </c>
      <c r="E10" s="17"/>
      <c r="F10" s="15">
        <v>64.504160283553659</v>
      </c>
      <c r="G10" s="15">
        <v>63.843998880562815</v>
      </c>
      <c r="H10" s="28">
        <v>61.167876708288517</v>
      </c>
      <c r="I10" s="28">
        <v>57.289703994821494</v>
      </c>
      <c r="J10" s="28">
        <v>52.65701314345992</v>
      </c>
      <c r="K10" s="28">
        <v>47.695318123547693</v>
      </c>
      <c r="L10" s="28">
        <v>42.72510755965498</v>
      </c>
      <c r="M10" s="28">
        <v>39.322610069541213</v>
      </c>
      <c r="N10" s="28">
        <v>36.097735113930717</v>
      </c>
      <c r="O10" s="28">
        <v>32.998466066326316</v>
      </c>
      <c r="P10" s="28">
        <v>29.92548598993957</v>
      </c>
      <c r="Q10" s="28">
        <v>26.836966380481631</v>
      </c>
      <c r="R10" s="28">
        <v>25.031019045918782</v>
      </c>
      <c r="S10" s="28">
        <v>23.111323059481578</v>
      </c>
      <c r="T10" s="28">
        <v>21.086688473851609</v>
      </c>
      <c r="U10" s="28">
        <v>18.985869093470018</v>
      </c>
      <c r="V10" s="28">
        <v>16.898090606889316</v>
      </c>
      <c r="W10" s="17"/>
      <c r="X10" s="17"/>
      <c r="Y10" s="17"/>
      <c r="Z10" s="17"/>
      <c r="AA10" s="17"/>
      <c r="AB10" s="17"/>
      <c r="AC10" s="17"/>
      <c r="AD10" s="17"/>
      <c r="AE10" s="17"/>
      <c r="AF10" s="17"/>
      <c r="AG10" s="17"/>
      <c r="AH10" s="17"/>
      <c r="AI10" s="17"/>
    </row>
    <row r="11" spans="1:35" s="3" customFormat="1" ht="12" x14ac:dyDescent="0.3">
      <c r="A11" s="17"/>
      <c r="C11" s="3" t="s">
        <v>22</v>
      </c>
      <c r="D11" s="3" t="s">
        <v>0</v>
      </c>
      <c r="E11" s="17"/>
      <c r="F11" s="16">
        <v>0.96811732701439845</v>
      </c>
      <c r="G11" s="16">
        <v>0.39220124297133574</v>
      </c>
      <c r="H11" s="16">
        <v>0.36892679493086217</v>
      </c>
      <c r="I11" s="16">
        <v>0.34508374185127844</v>
      </c>
      <c r="J11" s="16">
        <v>0.32070503970635394</v>
      </c>
      <c r="K11" s="16">
        <v>0.29582502387734916</v>
      </c>
      <c r="L11" s="16">
        <v>0.27047933017090747</v>
      </c>
      <c r="M11" s="16">
        <v>0.25376795228863402</v>
      </c>
      <c r="N11" s="16">
        <v>0.23406260398818565</v>
      </c>
      <c r="O11" s="16">
        <v>0.21702602102694399</v>
      </c>
      <c r="P11" s="16">
        <v>0.19976346458435354</v>
      </c>
      <c r="Q11" s="16">
        <v>0.22324324090391504</v>
      </c>
      <c r="R11" s="16">
        <v>0.32001182433435482</v>
      </c>
      <c r="S11" s="16">
        <v>0.44388009007921153</v>
      </c>
      <c r="T11" s="16">
        <v>0.57421943211521198</v>
      </c>
      <c r="U11" s="16">
        <v>0.68192765674861167</v>
      </c>
      <c r="V11" s="16">
        <v>0.78791308837610297</v>
      </c>
      <c r="W11" s="17"/>
      <c r="X11" s="17"/>
      <c r="Y11" s="17"/>
      <c r="Z11" s="17"/>
      <c r="AA11" s="17"/>
      <c r="AB11" s="17"/>
      <c r="AC11" s="17"/>
      <c r="AD11" s="17"/>
      <c r="AE11" s="17"/>
      <c r="AF11" s="17"/>
      <c r="AG11" s="17"/>
      <c r="AH11" s="17"/>
      <c r="AI11" s="17"/>
    </row>
    <row r="12" spans="1:35" s="3" customFormat="1" ht="12" x14ac:dyDescent="0.3">
      <c r="A12" s="17"/>
      <c r="C12" s="3" t="s">
        <v>23</v>
      </c>
      <c r="D12" s="3" t="s">
        <v>0</v>
      </c>
      <c r="E12" s="17"/>
      <c r="F12" s="16">
        <v>63.536042956539262</v>
      </c>
      <c r="G12" s="16">
        <v>63.451797637591476</v>
      </c>
      <c r="H12" s="16">
        <v>60.798949913357653</v>
      </c>
      <c r="I12" s="16">
        <v>56.944620252970218</v>
      </c>
      <c r="J12" s="16">
        <v>52.336308103753566</v>
      </c>
      <c r="K12" s="16">
        <v>47.399493099670345</v>
      </c>
      <c r="L12" s="16">
        <v>42.454628229484072</v>
      </c>
      <c r="M12" s="16">
        <v>39.068842117252579</v>
      </c>
      <c r="N12" s="16">
        <v>35.863672509942532</v>
      </c>
      <c r="O12" s="16">
        <v>32.78144004529937</v>
      </c>
      <c r="P12" s="16">
        <v>29.725722525355216</v>
      </c>
      <c r="Q12" s="16">
        <v>26.613723139577715</v>
      </c>
      <c r="R12" s="16">
        <v>24.711007221584428</v>
      </c>
      <c r="S12" s="16">
        <v>22.667442969402366</v>
      </c>
      <c r="T12" s="16">
        <v>20.512469041736399</v>
      </c>
      <c r="U12" s="16">
        <v>18.303941436721406</v>
      </c>
      <c r="V12" s="16">
        <v>16.110177518513211</v>
      </c>
      <c r="W12" s="17"/>
      <c r="X12" s="17"/>
      <c r="Y12" s="17"/>
      <c r="Z12" s="17"/>
      <c r="AA12" s="17"/>
      <c r="AB12" s="17"/>
      <c r="AC12" s="17"/>
      <c r="AD12" s="17"/>
      <c r="AE12" s="17"/>
      <c r="AF12" s="17"/>
      <c r="AG12" s="17"/>
      <c r="AH12" s="17"/>
      <c r="AI12" s="17"/>
    </row>
    <row r="13" spans="1:35" s="3" customFormat="1" ht="12" x14ac:dyDescent="0.3">
      <c r="A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 customFormat="1" ht="12" x14ac:dyDescent="0.3">
      <c r="A14" s="17"/>
      <c r="C14" s="11" t="s">
        <v>287</v>
      </c>
      <c r="D14" s="12" t="s">
        <v>0</v>
      </c>
      <c r="E14" s="17"/>
      <c r="F14" s="15">
        <f>IF(OR(F$9&lt;$D$5,F$9&gt;$D$6),0,F10)</f>
        <v>0</v>
      </c>
      <c r="G14" s="15">
        <f t="shared" ref="G14:V16" si="1">IF(OR(G$9&lt;$D$5,G$9&gt;$D$6),0,G10)</f>
        <v>0</v>
      </c>
      <c r="H14" s="15">
        <f t="shared" si="1"/>
        <v>61.167876708288517</v>
      </c>
      <c r="I14" s="15">
        <f t="shared" si="1"/>
        <v>57.289703994821494</v>
      </c>
      <c r="J14" s="15">
        <f t="shared" si="1"/>
        <v>52.65701314345992</v>
      </c>
      <c r="K14" s="15">
        <f t="shared" si="1"/>
        <v>47.695318123547693</v>
      </c>
      <c r="L14" s="15">
        <f t="shared" si="1"/>
        <v>42.72510755965498</v>
      </c>
      <c r="M14" s="15">
        <f t="shared" si="1"/>
        <v>39.322610069541213</v>
      </c>
      <c r="N14" s="15">
        <f t="shared" si="1"/>
        <v>36.097735113930717</v>
      </c>
      <c r="O14" s="15">
        <f t="shared" si="1"/>
        <v>32.998466066326316</v>
      </c>
      <c r="P14" s="15">
        <f t="shared" si="1"/>
        <v>29.92548598993957</v>
      </c>
      <c r="Q14" s="15">
        <f t="shared" si="1"/>
        <v>26.836966380481631</v>
      </c>
      <c r="R14" s="15">
        <f t="shared" si="1"/>
        <v>25.031019045918782</v>
      </c>
      <c r="S14" s="15">
        <f t="shared" si="1"/>
        <v>23.111323059481578</v>
      </c>
      <c r="T14" s="15">
        <f t="shared" si="1"/>
        <v>21.086688473851609</v>
      </c>
      <c r="U14" s="15">
        <f t="shared" si="1"/>
        <v>18.985869093470018</v>
      </c>
      <c r="V14" s="15">
        <f t="shared" si="1"/>
        <v>16.898090606889316</v>
      </c>
      <c r="W14" s="17"/>
      <c r="X14" s="17"/>
      <c r="Y14" s="17"/>
      <c r="Z14" s="17"/>
      <c r="AA14" s="17"/>
      <c r="AB14" s="17"/>
      <c r="AC14" s="17"/>
      <c r="AD14" s="17"/>
      <c r="AE14" s="17"/>
      <c r="AF14" s="17"/>
      <c r="AG14" s="17"/>
      <c r="AH14" s="17"/>
      <c r="AI14" s="17"/>
    </row>
    <row r="15" spans="1:35" s="3" customFormat="1" ht="12" x14ac:dyDescent="0.3">
      <c r="A15" s="17"/>
      <c r="C15" s="3" t="s">
        <v>22</v>
      </c>
      <c r="D15" s="3" t="s">
        <v>0</v>
      </c>
      <c r="E15" s="17"/>
      <c r="F15" s="16">
        <f>IF(OR(F$9&lt;$D$5,F$9&gt;$D$6),0,F11)</f>
        <v>0</v>
      </c>
      <c r="G15" s="16">
        <f t="shared" si="1"/>
        <v>0</v>
      </c>
      <c r="H15" s="16">
        <f t="shared" si="1"/>
        <v>0.36892679493086217</v>
      </c>
      <c r="I15" s="16">
        <f t="shared" si="1"/>
        <v>0.34508374185127844</v>
      </c>
      <c r="J15" s="16">
        <f t="shared" si="1"/>
        <v>0.32070503970635394</v>
      </c>
      <c r="K15" s="16">
        <f t="shared" si="1"/>
        <v>0.29582502387734916</v>
      </c>
      <c r="L15" s="16">
        <f t="shared" si="1"/>
        <v>0.27047933017090747</v>
      </c>
      <c r="M15" s="16">
        <f t="shared" si="1"/>
        <v>0.25376795228863402</v>
      </c>
      <c r="N15" s="16">
        <f t="shared" si="1"/>
        <v>0.23406260398818565</v>
      </c>
      <c r="O15" s="16">
        <f t="shared" si="1"/>
        <v>0.21702602102694399</v>
      </c>
      <c r="P15" s="16">
        <f t="shared" si="1"/>
        <v>0.19976346458435354</v>
      </c>
      <c r="Q15" s="16">
        <f t="shared" si="1"/>
        <v>0.22324324090391504</v>
      </c>
      <c r="R15" s="16">
        <f t="shared" si="1"/>
        <v>0.32001182433435482</v>
      </c>
      <c r="S15" s="16">
        <f t="shared" si="1"/>
        <v>0.44388009007921153</v>
      </c>
      <c r="T15" s="16">
        <f t="shared" si="1"/>
        <v>0.57421943211521198</v>
      </c>
      <c r="U15" s="16">
        <f t="shared" si="1"/>
        <v>0.68192765674861167</v>
      </c>
      <c r="V15" s="16">
        <f t="shared" si="1"/>
        <v>0.78791308837610297</v>
      </c>
      <c r="W15" s="17"/>
      <c r="X15" s="17"/>
      <c r="Y15" s="17"/>
      <c r="Z15" s="17"/>
      <c r="AA15" s="17"/>
      <c r="AB15" s="17"/>
      <c r="AC15" s="17"/>
      <c r="AD15" s="17"/>
      <c r="AE15" s="17"/>
      <c r="AF15" s="17"/>
      <c r="AG15" s="17"/>
      <c r="AH15" s="17"/>
      <c r="AI15" s="17"/>
    </row>
    <row r="16" spans="1:35" s="3" customFormat="1" ht="12" x14ac:dyDescent="0.3">
      <c r="A16" s="17"/>
      <c r="C16" s="3" t="s">
        <v>23</v>
      </c>
      <c r="D16" s="3" t="s">
        <v>0</v>
      </c>
      <c r="E16" s="17"/>
      <c r="F16" s="16">
        <f>IF(OR(F$9&lt;$D$5,F$9&gt;$D$6),0,F12)</f>
        <v>0</v>
      </c>
      <c r="G16" s="16">
        <f t="shared" si="1"/>
        <v>0</v>
      </c>
      <c r="H16" s="16">
        <f t="shared" si="1"/>
        <v>60.798949913357653</v>
      </c>
      <c r="I16" s="16">
        <f t="shared" si="1"/>
        <v>56.944620252970218</v>
      </c>
      <c r="J16" s="16">
        <f t="shared" si="1"/>
        <v>52.336308103753566</v>
      </c>
      <c r="K16" s="16">
        <f t="shared" si="1"/>
        <v>47.399493099670345</v>
      </c>
      <c r="L16" s="16">
        <f t="shared" si="1"/>
        <v>42.454628229484072</v>
      </c>
      <c r="M16" s="16">
        <f t="shared" si="1"/>
        <v>39.068842117252579</v>
      </c>
      <c r="N16" s="16">
        <f t="shared" si="1"/>
        <v>35.863672509942532</v>
      </c>
      <c r="O16" s="16">
        <f t="shared" si="1"/>
        <v>32.78144004529937</v>
      </c>
      <c r="P16" s="16">
        <f t="shared" si="1"/>
        <v>29.725722525355216</v>
      </c>
      <c r="Q16" s="16">
        <f t="shared" si="1"/>
        <v>26.613723139577715</v>
      </c>
      <c r="R16" s="16">
        <f t="shared" si="1"/>
        <v>24.711007221584428</v>
      </c>
      <c r="S16" s="16">
        <f t="shared" si="1"/>
        <v>22.667442969402366</v>
      </c>
      <c r="T16" s="16">
        <f t="shared" si="1"/>
        <v>20.512469041736399</v>
      </c>
      <c r="U16" s="16">
        <f t="shared" si="1"/>
        <v>18.303941436721406</v>
      </c>
      <c r="V16" s="16">
        <f t="shared" si="1"/>
        <v>16.110177518513211</v>
      </c>
      <c r="W16" s="17"/>
      <c r="X16" s="17"/>
      <c r="Y16" s="17"/>
      <c r="Z16" s="17"/>
      <c r="AA16" s="17"/>
      <c r="AB16" s="17"/>
      <c r="AC16" s="17"/>
      <c r="AD16" s="17"/>
      <c r="AE16" s="17"/>
      <c r="AF16" s="17"/>
      <c r="AG16" s="17"/>
      <c r="AH16" s="17"/>
      <c r="AI16" s="17"/>
    </row>
    <row r="17" spans="1:37" s="3" customFormat="1" ht="12" x14ac:dyDescent="0.3">
      <c r="A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7" s="3" customFormat="1" ht="12.5" customHeight="1" x14ac:dyDescent="0.3">
      <c r="A18" s="17"/>
      <c r="C18" s="11" t="s">
        <v>288</v>
      </c>
      <c r="D18" s="12" t="s">
        <v>0</v>
      </c>
      <c r="E18" s="17"/>
      <c r="F18" s="15">
        <f t="shared" ref="F18:U20" si="2">IF(OR(F$9&lt;$D$5,F$9&gt;$D$6),0,F10)</f>
        <v>0</v>
      </c>
      <c r="G18" s="15">
        <f t="shared" si="2"/>
        <v>0</v>
      </c>
      <c r="H18" s="15">
        <f t="shared" si="2"/>
        <v>61.167876708288517</v>
      </c>
      <c r="I18" s="15">
        <f t="shared" si="2"/>
        <v>57.289703994821494</v>
      </c>
      <c r="J18" s="15">
        <f t="shared" si="2"/>
        <v>52.65701314345992</v>
      </c>
      <c r="K18" s="15">
        <f t="shared" si="2"/>
        <v>47.695318123547693</v>
      </c>
      <c r="L18" s="15">
        <f t="shared" si="2"/>
        <v>42.72510755965498</v>
      </c>
      <c r="M18" s="15">
        <f t="shared" si="2"/>
        <v>39.322610069541213</v>
      </c>
      <c r="N18" s="15">
        <f t="shared" si="2"/>
        <v>36.097735113930717</v>
      </c>
      <c r="O18" s="15">
        <f t="shared" si="2"/>
        <v>32.998466066326316</v>
      </c>
      <c r="P18" s="56">
        <f>P20+P19</f>
        <v>29.92548598993957</v>
      </c>
      <c r="Q18" s="56">
        <f t="shared" ref="Q18:V18" si="3">Q20+Q19</f>
        <v>26.836966380481631</v>
      </c>
      <c r="R18" s="56">
        <f t="shared" si="3"/>
        <v>0.32001182433435482</v>
      </c>
      <c r="S18" s="56">
        <f t="shared" si="3"/>
        <v>0.44388009007921153</v>
      </c>
      <c r="T18" s="56">
        <f t="shared" si="3"/>
        <v>0.57421943211521198</v>
      </c>
      <c r="U18" s="56">
        <f t="shared" si="3"/>
        <v>0.68192765674861167</v>
      </c>
      <c r="V18" s="56">
        <f t="shared" si="3"/>
        <v>0.78791308837610297</v>
      </c>
      <c r="W18" s="17"/>
      <c r="X18" s="17"/>
      <c r="Y18" s="17"/>
      <c r="Z18" s="17"/>
      <c r="AA18" s="17"/>
      <c r="AB18" s="17"/>
      <c r="AC18" s="17"/>
      <c r="AD18" s="17"/>
      <c r="AE18" s="17"/>
      <c r="AF18" s="17"/>
      <c r="AG18" s="17"/>
      <c r="AH18" s="17"/>
      <c r="AI18" s="17"/>
    </row>
    <row r="19" spans="1:37" s="3" customFormat="1" ht="12" x14ac:dyDescent="0.3">
      <c r="A19" s="17"/>
      <c r="C19" s="3" t="s">
        <v>22</v>
      </c>
      <c r="D19" s="3" t="s">
        <v>0</v>
      </c>
      <c r="E19" s="17"/>
      <c r="F19" s="16">
        <f t="shared" si="2"/>
        <v>0</v>
      </c>
      <c r="G19" s="16">
        <f t="shared" si="2"/>
        <v>0</v>
      </c>
      <c r="H19" s="16">
        <f t="shared" si="2"/>
        <v>0.36892679493086217</v>
      </c>
      <c r="I19" s="16">
        <f t="shared" si="2"/>
        <v>0.34508374185127844</v>
      </c>
      <c r="J19" s="16">
        <f t="shared" si="2"/>
        <v>0.32070503970635394</v>
      </c>
      <c r="K19" s="16">
        <f t="shared" si="2"/>
        <v>0.29582502387734916</v>
      </c>
      <c r="L19" s="16">
        <f t="shared" si="2"/>
        <v>0.27047933017090747</v>
      </c>
      <c r="M19" s="16">
        <f t="shared" si="2"/>
        <v>0.25376795228863402</v>
      </c>
      <c r="N19" s="16">
        <f t="shared" si="2"/>
        <v>0.23406260398818565</v>
      </c>
      <c r="O19" s="16">
        <f t="shared" si="2"/>
        <v>0.21702602102694399</v>
      </c>
      <c r="P19" s="16">
        <f t="shared" si="2"/>
        <v>0.19976346458435354</v>
      </c>
      <c r="Q19" s="16">
        <f t="shared" si="2"/>
        <v>0.22324324090391504</v>
      </c>
      <c r="R19" s="16">
        <f t="shared" si="2"/>
        <v>0.32001182433435482</v>
      </c>
      <c r="S19" s="16">
        <f t="shared" si="2"/>
        <v>0.44388009007921153</v>
      </c>
      <c r="T19" s="16">
        <f t="shared" si="2"/>
        <v>0.57421943211521198</v>
      </c>
      <c r="U19" s="16">
        <f t="shared" si="2"/>
        <v>0.68192765674861167</v>
      </c>
      <c r="V19" s="16">
        <f t="shared" ref="V19" si="4">IF(OR(V$9&lt;$D$5,V$9&gt;$D$6),0,V11)</f>
        <v>0.78791308837610297</v>
      </c>
      <c r="W19" s="17"/>
      <c r="X19" s="17"/>
      <c r="Y19" s="17"/>
      <c r="Z19" s="17"/>
      <c r="AA19" s="17"/>
      <c r="AB19" s="17"/>
      <c r="AC19" s="17"/>
      <c r="AD19" s="17"/>
      <c r="AE19" s="17"/>
      <c r="AF19" s="17"/>
      <c r="AG19" s="17"/>
      <c r="AH19" s="17"/>
      <c r="AI19" s="17"/>
    </row>
    <row r="20" spans="1:37" s="3" customFormat="1" ht="12" x14ac:dyDescent="0.3">
      <c r="A20" s="17"/>
      <c r="C20" s="3" t="s">
        <v>23</v>
      </c>
      <c r="D20" s="3" t="s">
        <v>0</v>
      </c>
      <c r="E20" s="17"/>
      <c r="F20" s="16">
        <f t="shared" si="2"/>
        <v>0</v>
      </c>
      <c r="G20" s="16">
        <f t="shared" si="2"/>
        <v>0</v>
      </c>
      <c r="H20" s="16">
        <f t="shared" si="2"/>
        <v>60.798949913357653</v>
      </c>
      <c r="I20" s="16">
        <f t="shared" si="2"/>
        <v>56.944620252970218</v>
      </c>
      <c r="J20" s="16">
        <f t="shared" si="2"/>
        <v>52.336308103753566</v>
      </c>
      <c r="K20" s="16">
        <f t="shared" si="2"/>
        <v>47.399493099670345</v>
      </c>
      <c r="L20" s="16">
        <f t="shared" si="2"/>
        <v>42.454628229484072</v>
      </c>
      <c r="M20" s="16">
        <f t="shared" si="2"/>
        <v>39.068842117252579</v>
      </c>
      <c r="N20" s="16">
        <f t="shared" si="2"/>
        <v>35.863672509942532</v>
      </c>
      <c r="O20" s="16">
        <f t="shared" si="2"/>
        <v>32.78144004529937</v>
      </c>
      <c r="P20" s="55">
        <f>IF(OR(P$9&lt;$D$5,P$9&gt;$D$6),0,IF(P$9-$D$5&gt;10-1,0,P12))</f>
        <v>29.725722525355216</v>
      </c>
      <c r="Q20" s="55">
        <f t="shared" ref="Q20:V20" si="5">IF(OR(Q$9&lt;$D$5,Q$9&gt;$D$6),0,IF(Q$9-$D$5&gt;10-1,0,Q12))</f>
        <v>26.613723139577715</v>
      </c>
      <c r="R20" s="55">
        <f t="shared" si="5"/>
        <v>0</v>
      </c>
      <c r="S20" s="55">
        <f t="shared" si="5"/>
        <v>0</v>
      </c>
      <c r="T20" s="55">
        <f t="shared" si="5"/>
        <v>0</v>
      </c>
      <c r="U20" s="55">
        <f t="shared" si="5"/>
        <v>0</v>
      </c>
      <c r="V20" s="55">
        <f t="shared" si="5"/>
        <v>0</v>
      </c>
      <c r="W20" s="17"/>
      <c r="X20" s="17"/>
      <c r="Y20" s="17"/>
      <c r="Z20" s="17"/>
      <c r="AA20" s="17"/>
      <c r="AB20" s="17"/>
      <c r="AC20" s="17"/>
      <c r="AD20" s="17"/>
      <c r="AE20" s="17"/>
      <c r="AF20" s="17"/>
      <c r="AG20" s="17"/>
      <c r="AH20" s="17"/>
      <c r="AI20" s="17"/>
    </row>
    <row r="21" spans="1:37" s="3" customFormat="1" ht="12" x14ac:dyDescent="0.3">
      <c r="A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7" s="3" customFormat="1" ht="12" x14ac:dyDescent="0.3">
      <c r="A22" s="17"/>
      <c r="C22" s="11" t="s">
        <v>412</v>
      </c>
      <c r="D22" s="12"/>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7" s="3" customFormat="1" ht="12" x14ac:dyDescent="0.3">
      <c r="A23" s="17"/>
      <c r="C23" s="3" t="s">
        <v>222</v>
      </c>
      <c r="D23" s="35">
        <v>0.01</v>
      </c>
      <c r="E23" s="17"/>
      <c r="F23" s="18">
        <f t="shared" ref="F23:V23" si="6">F18*$D$23</f>
        <v>0</v>
      </c>
      <c r="G23" s="18">
        <f t="shared" si="6"/>
        <v>0</v>
      </c>
      <c r="H23" s="18">
        <f t="shared" si="6"/>
        <v>0.61167876708288516</v>
      </c>
      <c r="I23" s="18">
        <f t="shared" si="6"/>
        <v>0.57289703994821495</v>
      </c>
      <c r="J23" s="18">
        <f t="shared" si="6"/>
        <v>0.52657013143459919</v>
      </c>
      <c r="K23" s="18">
        <f t="shared" si="6"/>
        <v>0.47695318123547692</v>
      </c>
      <c r="L23" s="18">
        <f t="shared" si="6"/>
        <v>0.42725107559654979</v>
      </c>
      <c r="M23" s="18">
        <f t="shared" si="6"/>
        <v>0.39322610069541214</v>
      </c>
      <c r="N23" s="18">
        <f t="shared" si="6"/>
        <v>0.36097735113930718</v>
      </c>
      <c r="O23" s="18">
        <f t="shared" si="6"/>
        <v>0.32998466066326315</v>
      </c>
      <c r="P23" s="18">
        <f t="shared" si="6"/>
        <v>0.29925485989939571</v>
      </c>
      <c r="Q23" s="18">
        <f t="shared" si="6"/>
        <v>0.26836966380481631</v>
      </c>
      <c r="R23" s="18">
        <f t="shared" si="6"/>
        <v>3.2001182433435485E-3</v>
      </c>
      <c r="S23" s="18">
        <f t="shared" si="6"/>
        <v>4.4388009007921151E-3</v>
      </c>
      <c r="T23" s="18">
        <f t="shared" si="6"/>
        <v>5.7421943211521196E-3</v>
      </c>
      <c r="U23" s="18">
        <f t="shared" si="6"/>
        <v>6.8192765674861171E-3</v>
      </c>
      <c r="V23" s="18">
        <f t="shared" si="6"/>
        <v>7.8791308837610294E-3</v>
      </c>
      <c r="W23" s="17"/>
      <c r="X23" s="17"/>
      <c r="Y23" s="17"/>
      <c r="Z23" s="17"/>
      <c r="AA23" s="17"/>
      <c r="AB23" s="17"/>
      <c r="AC23" s="17"/>
      <c r="AD23" s="17"/>
      <c r="AE23" s="17"/>
      <c r="AF23" s="17"/>
      <c r="AG23" s="17"/>
      <c r="AH23" s="17"/>
      <c r="AI23" s="17"/>
    </row>
    <row r="24" spans="1:37" s="3" customFormat="1" ht="12" x14ac:dyDescent="0.3">
      <c r="A24" s="17"/>
      <c r="C24" s="3" t="s">
        <v>223</v>
      </c>
      <c r="D24" s="59">
        <v>0.03</v>
      </c>
      <c r="E24" s="17"/>
      <c r="F24" s="18">
        <f t="shared" ref="F24:V24" si="7">F18*$D$24</f>
        <v>0</v>
      </c>
      <c r="G24" s="18">
        <f t="shared" si="7"/>
        <v>0</v>
      </c>
      <c r="H24" s="18">
        <f t="shared" si="7"/>
        <v>1.8350363012486555</v>
      </c>
      <c r="I24" s="18">
        <f t="shared" si="7"/>
        <v>1.7186911198446448</v>
      </c>
      <c r="J24" s="18">
        <f t="shared" si="7"/>
        <v>1.5797103943037976</v>
      </c>
      <c r="K24" s="18">
        <f t="shared" si="7"/>
        <v>1.4308595437064306</v>
      </c>
      <c r="L24" s="18">
        <f t="shared" si="7"/>
        <v>1.2817532267896494</v>
      </c>
      <c r="M24" s="18">
        <f t="shared" si="7"/>
        <v>1.1796783020862363</v>
      </c>
      <c r="N24" s="18">
        <f t="shared" si="7"/>
        <v>1.0829320534179214</v>
      </c>
      <c r="O24" s="18">
        <f t="shared" si="7"/>
        <v>0.98995398198978946</v>
      </c>
      <c r="P24" s="18">
        <f t="shared" si="7"/>
        <v>0.89776457969818713</v>
      </c>
      <c r="Q24" s="18">
        <f t="shared" si="7"/>
        <v>0.80510899141444892</v>
      </c>
      <c r="R24" s="18">
        <f t="shared" si="7"/>
        <v>9.6003547300306438E-3</v>
      </c>
      <c r="S24" s="18">
        <f t="shared" si="7"/>
        <v>1.3316402702376346E-2</v>
      </c>
      <c r="T24" s="18">
        <f t="shared" si="7"/>
        <v>1.7226582963456357E-2</v>
      </c>
      <c r="U24" s="18">
        <f t="shared" si="7"/>
        <v>2.0457829702458349E-2</v>
      </c>
      <c r="V24" s="18">
        <f t="shared" si="7"/>
        <v>2.3637392651283087E-2</v>
      </c>
      <c r="W24" s="17"/>
      <c r="X24" s="17"/>
      <c r="Y24" s="17"/>
      <c r="Z24" s="17"/>
      <c r="AA24" s="17"/>
      <c r="AB24" s="17"/>
      <c r="AC24" s="17"/>
      <c r="AD24" s="17"/>
      <c r="AE24" s="17"/>
      <c r="AF24" s="17"/>
      <c r="AG24" s="17"/>
      <c r="AH24" s="17"/>
      <c r="AI24" s="17"/>
    </row>
    <row r="25" spans="1:37" s="3" customFormat="1" ht="12" x14ac:dyDescent="0.3">
      <c r="A25" s="17"/>
      <c r="C25" s="3" t="s">
        <v>224</v>
      </c>
      <c r="D25" s="60">
        <v>0.96</v>
      </c>
      <c r="E25" s="17"/>
      <c r="F25" s="18">
        <f t="shared" ref="F25:V25" si="8">F18*$D$25</f>
        <v>0</v>
      </c>
      <c r="G25" s="18">
        <f t="shared" si="8"/>
        <v>0</v>
      </c>
      <c r="H25" s="18">
        <f t="shared" si="8"/>
        <v>58.721161639956975</v>
      </c>
      <c r="I25" s="18">
        <f t="shared" si="8"/>
        <v>54.998115835028635</v>
      </c>
      <c r="J25" s="18">
        <f t="shared" si="8"/>
        <v>50.550732617721522</v>
      </c>
      <c r="K25" s="18">
        <f t="shared" si="8"/>
        <v>45.787505398605781</v>
      </c>
      <c r="L25" s="18">
        <f t="shared" si="8"/>
        <v>41.016103257268782</v>
      </c>
      <c r="M25" s="18">
        <f t="shared" si="8"/>
        <v>37.74970566675956</v>
      </c>
      <c r="N25" s="18">
        <f t="shared" si="8"/>
        <v>34.653825709373486</v>
      </c>
      <c r="O25" s="18">
        <f t="shared" si="8"/>
        <v>31.678527423673263</v>
      </c>
      <c r="P25" s="18">
        <f t="shared" si="8"/>
        <v>28.728466550341988</v>
      </c>
      <c r="Q25" s="18">
        <f t="shared" si="8"/>
        <v>25.763487725262365</v>
      </c>
      <c r="R25" s="18">
        <f t="shared" si="8"/>
        <v>0.3072113513609806</v>
      </c>
      <c r="S25" s="18">
        <f t="shared" si="8"/>
        <v>0.42612488647604307</v>
      </c>
      <c r="T25" s="18">
        <f t="shared" si="8"/>
        <v>0.55125065483060343</v>
      </c>
      <c r="U25" s="18">
        <f t="shared" si="8"/>
        <v>0.65465055047866716</v>
      </c>
      <c r="V25" s="18">
        <f t="shared" si="8"/>
        <v>0.75639656484105877</v>
      </c>
      <c r="W25" s="17"/>
      <c r="X25" s="17"/>
      <c r="Y25" s="17"/>
      <c r="Z25" s="17"/>
      <c r="AA25" s="17"/>
      <c r="AB25" s="17"/>
      <c r="AC25" s="17"/>
      <c r="AD25" s="17"/>
      <c r="AE25" s="17"/>
      <c r="AF25" s="17"/>
      <c r="AG25" s="17"/>
      <c r="AH25" s="17"/>
      <c r="AI25" s="17"/>
    </row>
    <row r="26" spans="1:37" s="3" customFormat="1" ht="12" x14ac:dyDescent="0.3">
      <c r="A26" s="17"/>
      <c r="E26" s="17"/>
      <c r="F26" s="19">
        <f t="shared" ref="F26:V26" si="9">F23+F24+F25-F18</f>
        <v>0</v>
      </c>
      <c r="G26" s="19">
        <f t="shared" si="9"/>
        <v>0</v>
      </c>
      <c r="H26" s="19">
        <f t="shared" si="9"/>
        <v>0</v>
      </c>
      <c r="I26" s="19">
        <f t="shared" si="9"/>
        <v>0</v>
      </c>
      <c r="J26" s="19">
        <f t="shared" si="9"/>
        <v>0</v>
      </c>
      <c r="K26" s="19">
        <f t="shared" si="9"/>
        <v>0</v>
      </c>
      <c r="L26" s="19">
        <f t="shared" si="9"/>
        <v>0</v>
      </c>
      <c r="M26" s="19">
        <f t="shared" si="9"/>
        <v>0</v>
      </c>
      <c r="N26" s="19">
        <f t="shared" si="9"/>
        <v>0</v>
      </c>
      <c r="O26" s="19">
        <f t="shared" si="9"/>
        <v>0</v>
      </c>
      <c r="P26" s="19">
        <f t="shared" si="9"/>
        <v>0</v>
      </c>
      <c r="Q26" s="19">
        <f t="shared" si="9"/>
        <v>0</v>
      </c>
      <c r="R26" s="19">
        <f t="shared" si="9"/>
        <v>0</v>
      </c>
      <c r="S26" s="19">
        <f t="shared" si="9"/>
        <v>0</v>
      </c>
      <c r="T26" s="19">
        <f t="shared" si="9"/>
        <v>0</v>
      </c>
      <c r="U26" s="19">
        <f t="shared" si="9"/>
        <v>0</v>
      </c>
      <c r="V26" s="19">
        <f t="shared" si="9"/>
        <v>0</v>
      </c>
      <c r="W26" s="17"/>
      <c r="X26" s="17"/>
      <c r="Y26" s="17"/>
      <c r="Z26" s="17"/>
      <c r="AA26" s="17"/>
      <c r="AB26" s="17"/>
      <c r="AC26" s="17"/>
      <c r="AD26" s="17"/>
      <c r="AE26" s="17"/>
      <c r="AF26" s="17"/>
      <c r="AG26" s="17"/>
      <c r="AH26" s="17"/>
      <c r="AI26" s="17"/>
    </row>
    <row r="27" spans="1:37" s="3" customFormat="1" ht="12" x14ac:dyDescent="0.3">
      <c r="A27" s="17"/>
      <c r="C27" s="11" t="s">
        <v>105</v>
      </c>
      <c r="D27" s="12"/>
      <c r="E27" s="17"/>
      <c r="F27" s="19"/>
      <c r="G27" s="19"/>
      <c r="H27" s="19"/>
      <c r="I27" s="19"/>
      <c r="J27" s="19"/>
      <c r="K27" s="19"/>
      <c r="L27" s="19"/>
      <c r="M27" s="19"/>
      <c r="N27" s="19"/>
      <c r="O27" s="19"/>
      <c r="P27" s="19"/>
      <c r="Q27" s="19"/>
      <c r="R27" s="19"/>
      <c r="S27" s="19"/>
      <c r="T27" s="19"/>
      <c r="U27" s="19"/>
      <c r="V27" s="19"/>
      <c r="W27" s="17"/>
      <c r="X27" s="17"/>
      <c r="Y27" s="17"/>
      <c r="Z27" s="17"/>
      <c r="AA27" s="17"/>
      <c r="AB27" s="17"/>
      <c r="AC27" s="17"/>
      <c r="AD27" s="17"/>
      <c r="AE27" s="17"/>
      <c r="AF27" s="17"/>
      <c r="AG27" s="17"/>
      <c r="AH27" s="17"/>
      <c r="AI27" s="17"/>
    </row>
    <row r="28" spans="1:37" s="3" customFormat="1" ht="12" x14ac:dyDescent="0.3">
      <c r="A28" s="17"/>
      <c r="C28" s="3" t="s">
        <v>108</v>
      </c>
      <c r="D28" s="37">
        <v>0.5</v>
      </c>
      <c r="E28" s="17"/>
      <c r="F28" s="19"/>
      <c r="G28" s="19"/>
      <c r="H28" s="19"/>
      <c r="I28" s="19"/>
      <c r="J28" s="19"/>
      <c r="K28" s="19"/>
      <c r="L28" s="19"/>
      <c r="M28" s="19"/>
      <c r="N28" s="19"/>
      <c r="O28" s="19"/>
      <c r="P28" s="19"/>
      <c r="Q28" s="19"/>
      <c r="R28" s="19"/>
      <c r="S28" s="19"/>
      <c r="T28" s="19"/>
      <c r="U28" s="19"/>
      <c r="V28" s="19"/>
      <c r="W28" s="17"/>
      <c r="X28" s="17"/>
      <c r="Y28" s="17"/>
      <c r="Z28" s="17"/>
      <c r="AA28" s="17"/>
      <c r="AB28" s="17"/>
      <c r="AC28" s="17"/>
      <c r="AD28" s="17"/>
      <c r="AE28" s="17"/>
      <c r="AF28" s="17"/>
      <c r="AG28" s="17"/>
      <c r="AH28" s="17"/>
      <c r="AI28" s="17"/>
    </row>
    <row r="29" spans="1:37" s="3" customFormat="1" ht="12" x14ac:dyDescent="0.3">
      <c r="A29" s="17"/>
      <c r="C29" s="3" t="s">
        <v>109</v>
      </c>
      <c r="D29" s="37">
        <v>0.5</v>
      </c>
      <c r="E29" s="17"/>
      <c r="F29" s="19"/>
      <c r="G29" s="19"/>
      <c r="H29" s="19"/>
      <c r="I29" s="19"/>
      <c r="J29" s="19"/>
      <c r="K29" s="19"/>
      <c r="L29" s="19"/>
      <c r="M29" s="19"/>
      <c r="N29" s="19"/>
      <c r="O29" s="19"/>
      <c r="P29" s="19"/>
      <c r="Q29" s="19"/>
      <c r="R29" s="19"/>
      <c r="S29" s="19"/>
      <c r="T29" s="19"/>
      <c r="U29" s="19"/>
      <c r="V29" s="19"/>
      <c r="W29" s="17"/>
      <c r="X29" s="17"/>
      <c r="Y29" s="17"/>
      <c r="Z29" s="17"/>
      <c r="AA29" s="17"/>
      <c r="AB29" s="17"/>
      <c r="AC29" s="17"/>
      <c r="AD29" s="17"/>
      <c r="AE29" s="17"/>
      <c r="AF29" s="17"/>
      <c r="AG29" s="17"/>
      <c r="AH29" s="17"/>
      <c r="AI29" s="17"/>
    </row>
    <row r="30" spans="1:37" s="3" customFormat="1" ht="12" x14ac:dyDescent="0.3">
      <c r="A30" s="17"/>
      <c r="C30" s="3" t="s">
        <v>15</v>
      </c>
      <c r="D30" s="8" t="s">
        <v>17</v>
      </c>
      <c r="E30" s="17"/>
      <c r="F30" s="20">
        <f t="shared" ref="F30:V30" si="10">$D$28*F24/$D$57</f>
        <v>0</v>
      </c>
      <c r="G30" s="20">
        <f>$D$28*G24/$D$57</f>
        <v>0</v>
      </c>
      <c r="H30" s="20">
        <f t="shared" si="10"/>
        <v>0.36700726024973107</v>
      </c>
      <c r="I30" s="20">
        <f t="shared" si="10"/>
        <v>0.34373822396892895</v>
      </c>
      <c r="J30" s="20">
        <f t="shared" si="10"/>
        <v>0.31594207886075953</v>
      </c>
      <c r="K30" s="20">
        <f t="shared" si="10"/>
        <v>0.28617190874128612</v>
      </c>
      <c r="L30" s="20">
        <f t="shared" si="10"/>
        <v>0.2563506453579299</v>
      </c>
      <c r="M30" s="20">
        <f t="shared" si="10"/>
        <v>0.23593566041724726</v>
      </c>
      <c r="N30" s="20">
        <f t="shared" si="10"/>
        <v>0.21658641068358428</v>
      </c>
      <c r="O30" s="20">
        <f t="shared" si="10"/>
        <v>0.19799079639795789</v>
      </c>
      <c r="P30" s="20">
        <f t="shared" si="10"/>
        <v>0.17955291593963743</v>
      </c>
      <c r="Q30" s="20">
        <f t="shared" si="10"/>
        <v>0.16102179828288979</v>
      </c>
      <c r="R30" s="20">
        <f t="shared" si="10"/>
        <v>1.9200709460061288E-3</v>
      </c>
      <c r="S30" s="20">
        <f t="shared" si="10"/>
        <v>2.6632805404752692E-3</v>
      </c>
      <c r="T30" s="20">
        <f t="shared" si="10"/>
        <v>3.4453165926912714E-3</v>
      </c>
      <c r="U30" s="20">
        <f t="shared" si="10"/>
        <v>4.0915659404916699E-3</v>
      </c>
      <c r="V30" s="20">
        <f t="shared" si="10"/>
        <v>4.7274785302566175E-3</v>
      </c>
      <c r="W30" s="17"/>
      <c r="X30" s="17"/>
      <c r="Y30" s="17"/>
      <c r="Z30" s="17"/>
      <c r="AA30" s="17"/>
      <c r="AB30" s="17"/>
      <c r="AC30" s="17"/>
      <c r="AD30" s="17"/>
      <c r="AE30" s="17"/>
      <c r="AF30" s="17"/>
      <c r="AG30" s="17"/>
      <c r="AH30" s="17"/>
      <c r="AI30" s="17"/>
      <c r="AJ30" s="17"/>
      <c r="AK30" s="17"/>
    </row>
    <row r="31" spans="1:37" s="3" customFormat="1" ht="12" x14ac:dyDescent="0.3">
      <c r="A31" s="17"/>
      <c r="C31" s="3" t="s">
        <v>16</v>
      </c>
      <c r="D31" s="8" t="s">
        <v>17</v>
      </c>
      <c r="E31" s="17"/>
      <c r="F31" s="20">
        <f>$D$29*F25/$D$57</f>
        <v>0</v>
      </c>
      <c r="G31" s="20">
        <f t="shared" ref="G31:V31" si="11">$D$29*G25/$D$57</f>
        <v>0</v>
      </c>
      <c r="H31" s="20">
        <f t="shared" si="11"/>
        <v>11.744232327991394</v>
      </c>
      <c r="I31" s="20">
        <f t="shared" si="11"/>
        <v>10.999623167005726</v>
      </c>
      <c r="J31" s="20">
        <f t="shared" si="11"/>
        <v>10.110146523544305</v>
      </c>
      <c r="K31" s="20">
        <f t="shared" si="11"/>
        <v>9.1575010797211558</v>
      </c>
      <c r="L31" s="20">
        <f t="shared" si="11"/>
        <v>8.2032206514537567</v>
      </c>
      <c r="M31" s="20">
        <f t="shared" si="11"/>
        <v>7.5499411333519122</v>
      </c>
      <c r="N31" s="20">
        <f t="shared" si="11"/>
        <v>6.9307651418746969</v>
      </c>
      <c r="O31" s="20">
        <f t="shared" si="11"/>
        <v>6.3357054847346523</v>
      </c>
      <c r="P31" s="20">
        <f t="shared" si="11"/>
        <v>5.7456933100683978</v>
      </c>
      <c r="Q31" s="20">
        <f t="shared" si="11"/>
        <v>5.1526975450524732</v>
      </c>
      <c r="R31" s="20">
        <f t="shared" si="11"/>
        <v>6.144227027219612E-2</v>
      </c>
      <c r="S31" s="20">
        <f t="shared" si="11"/>
        <v>8.5224977295208615E-2</v>
      </c>
      <c r="T31" s="20">
        <f t="shared" si="11"/>
        <v>0.11025013096612069</v>
      </c>
      <c r="U31" s="20">
        <f t="shared" si="11"/>
        <v>0.13093011009573344</v>
      </c>
      <c r="V31" s="20">
        <f t="shared" si="11"/>
        <v>0.15127931296821176</v>
      </c>
      <c r="W31" s="17"/>
      <c r="X31" s="17"/>
      <c r="Y31" s="17"/>
      <c r="Z31" s="17"/>
      <c r="AA31" s="17"/>
      <c r="AB31" s="17"/>
      <c r="AC31" s="17"/>
      <c r="AD31" s="17"/>
      <c r="AE31" s="17"/>
      <c r="AF31" s="17"/>
      <c r="AG31" s="17"/>
      <c r="AH31" s="17"/>
      <c r="AI31" s="17"/>
      <c r="AJ31" s="17"/>
      <c r="AK31" s="17"/>
    </row>
    <row r="32" spans="1:37" s="3" customFormat="1" ht="12" x14ac:dyDescent="0.3">
      <c r="A32" s="17"/>
      <c r="C32" s="3" t="s">
        <v>110</v>
      </c>
      <c r="D32" s="8" t="s">
        <v>17</v>
      </c>
      <c r="E32" s="17"/>
      <c r="F32" s="20">
        <f t="shared" ref="F32:V32" si="12">SUM(F30:F31)</f>
        <v>0</v>
      </c>
      <c r="G32" s="20">
        <f t="shared" si="12"/>
        <v>0</v>
      </c>
      <c r="H32" s="20">
        <f t="shared" si="12"/>
        <v>12.111239588241125</v>
      </c>
      <c r="I32" s="20">
        <f t="shared" si="12"/>
        <v>11.343361390974655</v>
      </c>
      <c r="J32" s="20">
        <f t="shared" si="12"/>
        <v>10.426088602405065</v>
      </c>
      <c r="K32" s="20">
        <f t="shared" si="12"/>
        <v>9.443672988462442</v>
      </c>
      <c r="L32" s="20">
        <f t="shared" si="12"/>
        <v>8.4595712968116867</v>
      </c>
      <c r="M32" s="20">
        <f t="shared" si="12"/>
        <v>7.7858767937691598</v>
      </c>
      <c r="N32" s="20">
        <f t="shared" si="12"/>
        <v>7.1473515525582814</v>
      </c>
      <c r="O32" s="20">
        <f t="shared" si="12"/>
        <v>6.5336962811326105</v>
      </c>
      <c r="P32" s="20">
        <f t="shared" si="12"/>
        <v>5.925246226008035</v>
      </c>
      <c r="Q32" s="20">
        <f t="shared" si="12"/>
        <v>5.3137193433353627</v>
      </c>
      <c r="R32" s="20">
        <f t="shared" si="12"/>
        <v>6.3362341218202251E-2</v>
      </c>
      <c r="S32" s="20">
        <f t="shared" si="12"/>
        <v>8.7888257835683881E-2</v>
      </c>
      <c r="T32" s="20">
        <f t="shared" si="12"/>
        <v>0.11369544755881196</v>
      </c>
      <c r="U32" s="20">
        <f t="shared" si="12"/>
        <v>0.13502167603622511</v>
      </c>
      <c r="V32" s="20">
        <f t="shared" si="12"/>
        <v>0.15600679149846838</v>
      </c>
      <c r="W32" s="17"/>
      <c r="X32" s="16"/>
      <c r="Y32" s="16"/>
      <c r="Z32" s="16"/>
      <c r="AA32" s="16"/>
      <c r="AB32" s="16"/>
      <c r="AC32" s="16"/>
      <c r="AD32" s="16"/>
      <c r="AE32" s="17"/>
      <c r="AF32" s="17"/>
      <c r="AG32" s="17"/>
      <c r="AH32" s="17"/>
      <c r="AI32" s="17"/>
      <c r="AJ32" s="17"/>
      <c r="AK32" s="17"/>
    </row>
    <row r="33" spans="1:37" s="3" customFormat="1" ht="12" x14ac:dyDescent="0.3">
      <c r="A33" s="17"/>
      <c r="C33" s="3" t="s">
        <v>12</v>
      </c>
      <c r="D33" s="37">
        <v>8</v>
      </c>
      <c r="E33" s="17"/>
      <c r="F33" s="19"/>
      <c r="G33" s="19"/>
      <c r="H33" s="19"/>
      <c r="I33" s="19"/>
      <c r="J33" s="19"/>
      <c r="K33" s="19"/>
      <c r="L33" s="19"/>
      <c r="M33" s="19"/>
      <c r="N33" s="19"/>
      <c r="O33" s="19"/>
      <c r="P33" s="19"/>
      <c r="Q33" s="19"/>
      <c r="R33" s="19"/>
      <c r="S33" s="19"/>
      <c r="T33" s="19"/>
      <c r="U33" s="19"/>
      <c r="V33" s="19"/>
      <c r="W33" s="17"/>
      <c r="X33" s="17"/>
      <c r="Y33" s="17"/>
      <c r="Z33" s="17"/>
      <c r="AA33" s="17"/>
      <c r="AB33" s="17"/>
      <c r="AC33" s="17"/>
      <c r="AD33" s="17"/>
      <c r="AE33" s="17"/>
      <c r="AF33" s="17"/>
      <c r="AG33" s="17"/>
      <c r="AH33" s="17"/>
      <c r="AI33" s="17"/>
      <c r="AJ33" s="17"/>
      <c r="AK33" s="17"/>
    </row>
    <row r="34" spans="1:37" s="3" customFormat="1" ht="12" x14ac:dyDescent="0.3">
      <c r="A34" s="17"/>
      <c r="C34" s="3" t="s">
        <v>13</v>
      </c>
      <c r="D34" s="37">
        <v>220</v>
      </c>
      <c r="E34" s="17"/>
      <c r="F34" s="19"/>
      <c r="G34" s="19"/>
      <c r="H34" s="19"/>
      <c r="I34" s="19"/>
      <c r="J34" s="19"/>
      <c r="K34" s="19"/>
      <c r="L34" s="19"/>
      <c r="M34" s="19"/>
      <c r="N34" s="19"/>
      <c r="O34" s="19"/>
      <c r="P34" s="19"/>
      <c r="Q34" s="19"/>
      <c r="R34" s="19"/>
      <c r="S34" s="19"/>
      <c r="T34" s="19"/>
      <c r="U34" s="19"/>
      <c r="V34" s="19"/>
      <c r="W34" s="17"/>
      <c r="X34" s="17"/>
      <c r="Y34" s="17"/>
      <c r="Z34" s="17"/>
      <c r="AA34" s="17"/>
      <c r="AB34" s="17"/>
      <c r="AC34" s="17"/>
      <c r="AD34" s="17"/>
      <c r="AE34" s="17"/>
      <c r="AF34" s="17"/>
      <c r="AG34" s="17"/>
      <c r="AH34" s="17"/>
      <c r="AI34" s="17"/>
      <c r="AJ34" s="17"/>
      <c r="AK34" s="17"/>
    </row>
    <row r="35" spans="1:37" s="3" customFormat="1" ht="12" x14ac:dyDescent="0.3">
      <c r="A35" s="17"/>
      <c r="C35" s="3" t="s">
        <v>18</v>
      </c>
      <c r="D35" s="8" t="s">
        <v>14</v>
      </c>
      <c r="E35" s="17"/>
      <c r="F35" s="21">
        <f t="shared" ref="F35:V36" si="13">F30/$D$33/$D$34*1000000</f>
        <v>0</v>
      </c>
      <c r="G35" s="21">
        <f t="shared" si="13"/>
        <v>0</v>
      </c>
      <c r="H35" s="21">
        <f t="shared" si="13"/>
        <v>208.52685241461992</v>
      </c>
      <c r="I35" s="21">
        <f t="shared" si="13"/>
        <v>195.30580907325509</v>
      </c>
      <c r="J35" s="21">
        <f t="shared" si="13"/>
        <v>179.51254480724975</v>
      </c>
      <c r="K35" s="21">
        <f t="shared" si="13"/>
        <v>162.5976754211853</v>
      </c>
      <c r="L35" s="21">
        <f t="shared" si="13"/>
        <v>145.65377577155107</v>
      </c>
      <c r="M35" s="21">
        <f t="shared" si="13"/>
        <v>134.05435250979957</v>
      </c>
      <c r="N35" s="21">
        <f t="shared" si="13"/>
        <v>123.06046061567288</v>
      </c>
      <c r="O35" s="21">
        <f t="shared" si="13"/>
        <v>112.49477068065789</v>
      </c>
      <c r="P35" s="21">
        <f t="shared" si="13"/>
        <v>102.01870223843035</v>
      </c>
      <c r="Q35" s="21">
        <f t="shared" si="13"/>
        <v>91.489658115278289</v>
      </c>
      <c r="R35" s="21">
        <f t="shared" si="13"/>
        <v>1.090949401139846</v>
      </c>
      <c r="S35" s="21">
        <f t="shared" si="13"/>
        <v>1.5132275798154939</v>
      </c>
      <c r="T35" s="21">
        <f t="shared" si="13"/>
        <v>1.9575662458473133</v>
      </c>
      <c r="U35" s="21">
        <f t="shared" si="13"/>
        <v>2.3247533752793581</v>
      </c>
      <c r="V35" s="21">
        <f t="shared" si="13"/>
        <v>2.6860673467367144</v>
      </c>
      <c r="W35" s="17"/>
      <c r="X35" s="31"/>
      <c r="Y35" s="31"/>
      <c r="Z35" s="31"/>
      <c r="AA35" s="31"/>
      <c r="AB35" s="31"/>
      <c r="AC35" s="31"/>
      <c r="AD35" s="31"/>
      <c r="AE35" s="17"/>
      <c r="AF35" s="17"/>
      <c r="AG35" s="17"/>
      <c r="AH35" s="17"/>
      <c r="AI35" s="17"/>
      <c r="AJ35" s="17"/>
      <c r="AK35" s="17"/>
    </row>
    <row r="36" spans="1:37" s="3" customFormat="1" ht="12" x14ac:dyDescent="0.3">
      <c r="A36" s="17"/>
      <c r="C36" s="3" t="s">
        <v>19</v>
      </c>
      <c r="D36" s="8" t="s">
        <v>14</v>
      </c>
      <c r="E36" s="17"/>
      <c r="F36" s="21">
        <f t="shared" si="13"/>
        <v>0</v>
      </c>
      <c r="G36" s="21">
        <f t="shared" si="13"/>
        <v>0</v>
      </c>
      <c r="H36" s="21">
        <f t="shared" si="13"/>
        <v>6672.8592772678376</v>
      </c>
      <c r="I36" s="21">
        <f t="shared" si="13"/>
        <v>6249.7858903441629</v>
      </c>
      <c r="J36" s="21">
        <f t="shared" si="13"/>
        <v>5744.4014338319921</v>
      </c>
      <c r="K36" s="21">
        <f t="shared" si="13"/>
        <v>5203.1256134779296</v>
      </c>
      <c r="L36" s="21">
        <f t="shared" si="13"/>
        <v>4660.9208246896342</v>
      </c>
      <c r="M36" s="21">
        <f t="shared" si="13"/>
        <v>4289.7392803135863</v>
      </c>
      <c r="N36" s="21">
        <f t="shared" si="13"/>
        <v>3937.9347397015322</v>
      </c>
      <c r="O36" s="21">
        <f t="shared" si="13"/>
        <v>3599.8326617810526</v>
      </c>
      <c r="P36" s="21">
        <f t="shared" si="13"/>
        <v>3264.5984716297712</v>
      </c>
      <c r="Q36" s="21">
        <f t="shared" si="13"/>
        <v>2927.6690596889052</v>
      </c>
      <c r="R36" s="21">
        <f t="shared" si="13"/>
        <v>34.910380836475071</v>
      </c>
      <c r="S36" s="21">
        <f t="shared" si="13"/>
        <v>48.423282554095806</v>
      </c>
      <c r="T36" s="21">
        <f t="shared" si="13"/>
        <v>62.642119867114026</v>
      </c>
      <c r="U36" s="21">
        <f t="shared" si="13"/>
        <v>74.392108008939459</v>
      </c>
      <c r="V36" s="21">
        <f t="shared" si="13"/>
        <v>85.954155095574862</v>
      </c>
      <c r="W36" s="17"/>
      <c r="X36" s="31"/>
      <c r="Y36" s="31"/>
      <c r="Z36" s="31"/>
      <c r="AA36" s="31"/>
      <c r="AB36" s="31"/>
      <c r="AC36" s="31"/>
      <c r="AD36" s="31"/>
      <c r="AE36" s="17"/>
      <c r="AF36" s="17"/>
      <c r="AG36" s="17"/>
      <c r="AH36" s="17"/>
      <c r="AI36" s="17"/>
      <c r="AJ36" s="17"/>
      <c r="AK36" s="17"/>
    </row>
    <row r="37" spans="1:37" s="3" customFormat="1" ht="12" x14ac:dyDescent="0.3">
      <c r="A37" s="17"/>
      <c r="C37" s="9" t="s">
        <v>111</v>
      </c>
      <c r="D37" s="8" t="s">
        <v>14</v>
      </c>
      <c r="E37" s="17"/>
      <c r="F37" s="22">
        <f t="shared" ref="F37:V37" si="14">SUM(F35:F36)</f>
        <v>0</v>
      </c>
      <c r="G37" s="22">
        <f t="shared" si="14"/>
        <v>0</v>
      </c>
      <c r="H37" s="22">
        <f t="shared" si="14"/>
        <v>6881.3861296824571</v>
      </c>
      <c r="I37" s="22">
        <f t="shared" si="14"/>
        <v>6445.0916994174177</v>
      </c>
      <c r="J37" s="22">
        <f t="shared" si="14"/>
        <v>5923.9139786392416</v>
      </c>
      <c r="K37" s="22">
        <f t="shared" si="14"/>
        <v>5365.7232888991148</v>
      </c>
      <c r="L37" s="22">
        <f t="shared" si="14"/>
        <v>4806.5746004611856</v>
      </c>
      <c r="M37" s="22">
        <f t="shared" si="14"/>
        <v>4423.7936328233855</v>
      </c>
      <c r="N37" s="22">
        <f t="shared" si="14"/>
        <v>4060.9952003172052</v>
      </c>
      <c r="O37" s="22">
        <f t="shared" si="14"/>
        <v>3712.3274324617105</v>
      </c>
      <c r="P37" s="22">
        <f t="shared" si="14"/>
        <v>3366.6171738682015</v>
      </c>
      <c r="Q37" s="22">
        <f t="shared" si="14"/>
        <v>3019.1587178041837</v>
      </c>
      <c r="R37" s="22">
        <f t="shared" si="14"/>
        <v>36.001330237614916</v>
      </c>
      <c r="S37" s="22">
        <f t="shared" si="14"/>
        <v>49.936510133911298</v>
      </c>
      <c r="T37" s="22">
        <f t="shared" si="14"/>
        <v>64.599686112961336</v>
      </c>
      <c r="U37" s="22">
        <f t="shared" si="14"/>
        <v>76.716861384218817</v>
      </c>
      <c r="V37" s="22">
        <f t="shared" si="14"/>
        <v>88.640222442311583</v>
      </c>
      <c r="W37" s="17"/>
      <c r="X37" s="32"/>
      <c r="Y37" s="32"/>
      <c r="Z37" s="32"/>
      <c r="AA37" s="32"/>
      <c r="AB37" s="32"/>
      <c r="AC37" s="32"/>
      <c r="AD37" s="32"/>
      <c r="AE37" s="17"/>
      <c r="AF37" s="17"/>
      <c r="AG37" s="17"/>
      <c r="AH37" s="17"/>
      <c r="AI37" s="17"/>
      <c r="AJ37" s="17"/>
      <c r="AK37" s="17"/>
    </row>
    <row r="38" spans="1:37" s="3" customFormat="1" ht="12" x14ac:dyDescent="0.3">
      <c r="A38" s="17"/>
      <c r="E38" s="17"/>
      <c r="F38" s="19"/>
      <c r="G38" s="19"/>
      <c r="H38" s="19"/>
      <c r="I38" s="19"/>
      <c r="J38" s="19"/>
      <c r="K38" s="19"/>
      <c r="L38" s="19"/>
      <c r="M38" s="19"/>
      <c r="N38" s="19"/>
      <c r="O38" s="19"/>
      <c r="P38" s="19"/>
      <c r="Q38" s="19"/>
      <c r="R38" s="19"/>
      <c r="S38" s="19"/>
      <c r="T38" s="19"/>
      <c r="U38" s="19"/>
      <c r="V38" s="19"/>
      <c r="W38" s="17"/>
      <c r="X38" s="17"/>
      <c r="Y38" s="17"/>
      <c r="Z38" s="17"/>
      <c r="AA38" s="17"/>
      <c r="AB38" s="17"/>
      <c r="AC38" s="17"/>
      <c r="AD38" s="17"/>
      <c r="AE38" s="17"/>
      <c r="AF38" s="17"/>
      <c r="AG38" s="17"/>
      <c r="AH38" s="17"/>
      <c r="AI38" s="17"/>
      <c r="AJ38" s="17"/>
      <c r="AK38" s="17"/>
    </row>
    <row r="39" spans="1:37" s="3" customFormat="1" ht="12" x14ac:dyDescent="0.3">
      <c r="A39" s="17"/>
      <c r="C39" s="11" t="s">
        <v>112</v>
      </c>
      <c r="D39" s="12"/>
      <c r="E39" s="17"/>
      <c r="F39" s="19"/>
      <c r="G39" s="19"/>
      <c r="H39" s="19"/>
      <c r="I39" s="19"/>
      <c r="J39" s="19"/>
      <c r="K39" s="19"/>
      <c r="L39" s="19"/>
      <c r="M39" s="19"/>
      <c r="N39" s="19"/>
      <c r="O39" s="19"/>
      <c r="P39" s="19"/>
      <c r="Q39" s="19"/>
      <c r="R39" s="19"/>
      <c r="S39" s="19"/>
      <c r="T39" s="19"/>
      <c r="U39" s="19"/>
      <c r="V39" s="19"/>
      <c r="W39" s="17"/>
      <c r="X39" s="17"/>
      <c r="Y39" s="17"/>
      <c r="Z39" s="17"/>
      <c r="AA39" s="17"/>
      <c r="AB39" s="17"/>
      <c r="AC39" s="17"/>
      <c r="AD39" s="17"/>
      <c r="AE39" s="17"/>
      <c r="AF39" s="17"/>
      <c r="AG39" s="17"/>
      <c r="AH39" s="17"/>
      <c r="AI39" s="17"/>
      <c r="AJ39" s="17"/>
      <c r="AK39" s="17"/>
    </row>
    <row r="40" spans="1:37" s="3" customFormat="1" ht="12" x14ac:dyDescent="0.3">
      <c r="A40" s="17"/>
      <c r="C40" s="3" t="s">
        <v>24</v>
      </c>
      <c r="D40" s="35">
        <v>0.2</v>
      </c>
      <c r="E40" s="17"/>
      <c r="F40" s="19"/>
      <c r="G40" s="19"/>
      <c r="H40" s="19"/>
      <c r="I40" s="19"/>
      <c r="J40" s="19"/>
      <c r="K40" s="19"/>
      <c r="L40" s="19"/>
      <c r="M40" s="19"/>
      <c r="N40" s="19"/>
      <c r="O40" s="19"/>
      <c r="P40" s="19"/>
      <c r="Q40" s="19"/>
      <c r="R40" s="19"/>
      <c r="S40" s="19"/>
      <c r="T40" s="19"/>
      <c r="U40" s="19"/>
      <c r="V40" s="19"/>
      <c r="W40" s="17"/>
      <c r="X40" s="17"/>
      <c r="Y40" s="17"/>
      <c r="Z40" s="17"/>
      <c r="AA40" s="17"/>
      <c r="AB40" s="17"/>
      <c r="AC40" s="17"/>
      <c r="AD40" s="17"/>
      <c r="AE40" s="17"/>
      <c r="AF40" s="17"/>
      <c r="AG40" s="17"/>
      <c r="AH40" s="17"/>
      <c r="AI40" s="17"/>
      <c r="AJ40" s="17"/>
      <c r="AK40" s="17"/>
    </row>
    <row r="41" spans="1:37" s="3" customFormat="1" ht="12" x14ac:dyDescent="0.3">
      <c r="A41" s="17"/>
      <c r="C41" s="3" t="s">
        <v>113</v>
      </c>
      <c r="D41" s="37">
        <v>7.92</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1:37" s="3" customFormat="1" ht="12" x14ac:dyDescent="0.3">
      <c r="A42" s="17"/>
      <c r="C42" s="9" t="s">
        <v>114</v>
      </c>
      <c r="D42" s="10" t="s">
        <v>20</v>
      </c>
      <c r="E42" s="23"/>
      <c r="F42" s="22">
        <f>$D$41*F16+$D$41*(1+$D$40)*F15</f>
        <v>0</v>
      </c>
      <c r="G42" s="22">
        <f t="shared" ref="G42:V42" si="15">$D$41*G16+$D$41*(1+$D$40)*G15</f>
        <v>0</v>
      </c>
      <c r="H42" s="22">
        <f t="shared" si="15"/>
        <v>485.03396357281548</v>
      </c>
      <c r="I42" s="22">
        <f t="shared" si="15"/>
        <v>454.28106828607866</v>
      </c>
      <c r="J42" s="22">
        <f t="shared" si="15"/>
        <v>417.55154087909744</v>
      </c>
      <c r="K42" s="22">
        <f t="shared" si="15"/>
        <v>378.21550637631947</v>
      </c>
      <c r="L42" s="22">
        <f t="shared" si="15"/>
        <v>338.81129113145818</v>
      </c>
      <c r="M42" s="22">
        <f t="shared" si="15"/>
        <v>311.83704018719158</v>
      </c>
      <c r="N42" s="22">
        <f t="shared" si="15"/>
        <v>286.26481726704861</v>
      </c>
      <c r="O42" s="22">
        <f t="shared" si="15"/>
        <v>261.69162046261107</v>
      </c>
      <c r="P42" s="22">
        <f t="shared" si="15"/>
        <v>237.32627436822301</v>
      </c>
      <c r="Q42" s="22">
        <f t="shared" si="15"/>
        <v>212.9023910270063</v>
      </c>
      <c r="R42" s="22">
        <f t="shared" si="15"/>
        <v>198.75256957342239</v>
      </c>
      <c r="S42" s="22">
        <f t="shared" si="15"/>
        <v>183.74478469377954</v>
      </c>
      <c r="T42" s="22">
        <f t="shared" si="15"/>
        <v>167.91613629337525</v>
      </c>
      <c r="U42" s="22">
        <f t="shared" si="15"/>
        <v>151.44825662857232</v>
      </c>
      <c r="V42" s="22">
        <f t="shared" si="15"/>
        <v>135.08093193855112</v>
      </c>
      <c r="W42" s="17"/>
      <c r="X42" s="17"/>
      <c r="Y42" s="17"/>
      <c r="Z42" s="17"/>
      <c r="AA42" s="17"/>
      <c r="AB42" s="17"/>
      <c r="AC42" s="17"/>
      <c r="AD42" s="17"/>
      <c r="AE42" s="17"/>
      <c r="AF42" s="17"/>
      <c r="AG42" s="17"/>
      <c r="AH42" s="17"/>
      <c r="AI42" s="17"/>
      <c r="AJ42" s="17"/>
      <c r="AK42" s="17"/>
    </row>
    <row r="43" spans="1:37" s="3" customFormat="1" ht="12" x14ac:dyDescent="0.3">
      <c r="A43" s="17"/>
      <c r="E43" s="17"/>
      <c r="F43" s="19"/>
      <c r="G43" s="19"/>
      <c r="H43" s="19"/>
      <c r="I43" s="19"/>
      <c r="J43" s="19"/>
      <c r="K43" s="19"/>
      <c r="L43" s="19"/>
      <c r="M43" s="19"/>
      <c r="N43" s="19"/>
      <c r="O43" s="19"/>
      <c r="P43" s="19"/>
      <c r="Q43" s="19"/>
      <c r="R43" s="19"/>
      <c r="S43" s="19"/>
      <c r="T43" s="19"/>
      <c r="U43" s="19"/>
      <c r="V43" s="19"/>
      <c r="W43" s="17"/>
      <c r="X43" s="17"/>
      <c r="Y43" s="17"/>
      <c r="Z43" s="17"/>
      <c r="AA43" s="17"/>
      <c r="AB43" s="17"/>
      <c r="AC43" s="17"/>
      <c r="AD43" s="17"/>
      <c r="AE43" s="17"/>
      <c r="AF43" s="17"/>
      <c r="AG43" s="17"/>
      <c r="AH43" s="17"/>
      <c r="AI43" s="17"/>
      <c r="AJ43" s="17"/>
      <c r="AK43" s="17"/>
    </row>
    <row r="44" spans="1:37" s="3" customFormat="1" ht="12" x14ac:dyDescent="0.3">
      <c r="A44" s="17"/>
      <c r="C44" s="3" t="s">
        <v>141</v>
      </c>
      <c r="D44" s="3" t="s">
        <v>21</v>
      </c>
      <c r="E44" s="17"/>
      <c r="F44" s="38">
        <v>8.1999999999999993</v>
      </c>
      <c r="G44" s="38">
        <v>7.3</v>
      </c>
      <c r="H44" s="38">
        <v>7.6210762331838584</v>
      </c>
      <c r="I44" s="38">
        <v>7.6780669144981433</v>
      </c>
      <c r="J44" s="38">
        <v>7.6177777777777784</v>
      </c>
      <c r="K44" s="38">
        <v>7.4750692520775637</v>
      </c>
      <c r="L44" s="38">
        <v>7.2175675675675688</v>
      </c>
      <c r="M44" s="38">
        <v>7.2277777777777787</v>
      </c>
      <c r="N44" s="38">
        <v>6.8299287410926386</v>
      </c>
      <c r="O44" s="38">
        <v>6.5183411214953288</v>
      </c>
      <c r="P44" s="38">
        <v>6.362068965517242</v>
      </c>
      <c r="Q44" s="38">
        <v>6.2352941176470589</v>
      </c>
      <c r="R44" s="38">
        <f>Q44</f>
        <v>6.2352941176470589</v>
      </c>
      <c r="S44" s="38">
        <f t="shared" ref="S44:V45" si="16">R44</f>
        <v>6.2352941176470589</v>
      </c>
      <c r="T44" s="38">
        <f t="shared" si="16"/>
        <v>6.2352941176470589</v>
      </c>
      <c r="U44" s="38">
        <f t="shared" si="16"/>
        <v>6.2352941176470589</v>
      </c>
      <c r="V44" s="38">
        <f t="shared" si="16"/>
        <v>6.2352941176470589</v>
      </c>
      <c r="W44" s="17"/>
      <c r="X44" s="17"/>
      <c r="Y44" s="17"/>
      <c r="Z44" s="17"/>
      <c r="AA44" s="17"/>
      <c r="AB44" s="17"/>
      <c r="AC44" s="17"/>
      <c r="AD44" s="17"/>
      <c r="AE44" s="17"/>
      <c r="AF44" s="17"/>
      <c r="AG44" s="17"/>
      <c r="AH44" s="17"/>
      <c r="AI44" s="17"/>
      <c r="AJ44" s="17"/>
      <c r="AK44" s="17"/>
    </row>
    <row r="45" spans="1:37" s="3" customFormat="1" ht="12" x14ac:dyDescent="0.3">
      <c r="A45" s="17"/>
      <c r="C45" s="3" t="s">
        <v>142</v>
      </c>
      <c r="D45" s="3" t="s">
        <v>21</v>
      </c>
      <c r="E45" s="17"/>
      <c r="F45" s="24">
        <v>15.8</v>
      </c>
      <c r="G45" s="24">
        <v>13.006073446327687</v>
      </c>
      <c r="H45" s="24">
        <v>11.853363228699552</v>
      </c>
      <c r="I45" s="24">
        <v>10.773420074349442</v>
      </c>
      <c r="J45" s="24">
        <v>10.16</v>
      </c>
      <c r="K45" s="24">
        <v>9.6492382271468138</v>
      </c>
      <c r="L45" s="24">
        <v>9.0957002457002467</v>
      </c>
      <c r="M45" s="24">
        <v>9.0333333333333332</v>
      </c>
      <c r="N45" s="24">
        <v>8.6471496437054647</v>
      </c>
      <c r="O45" s="24">
        <v>8.3043224299065415</v>
      </c>
      <c r="P45" s="24">
        <v>8.1540517241379309</v>
      </c>
      <c r="Q45" s="24">
        <v>8</v>
      </c>
      <c r="R45" s="38">
        <f>Q45</f>
        <v>8</v>
      </c>
      <c r="S45" s="38">
        <f t="shared" si="16"/>
        <v>8</v>
      </c>
      <c r="T45" s="38">
        <f t="shared" si="16"/>
        <v>8</v>
      </c>
      <c r="U45" s="38">
        <f t="shared" si="16"/>
        <v>8</v>
      </c>
      <c r="V45" s="38">
        <f t="shared" si="16"/>
        <v>8</v>
      </c>
      <c r="W45" s="17"/>
      <c r="X45" s="17"/>
      <c r="Y45" s="17"/>
      <c r="Z45" s="17"/>
      <c r="AA45" s="17"/>
      <c r="AB45" s="17"/>
      <c r="AC45" s="17"/>
      <c r="AD45" s="17"/>
      <c r="AE45" s="17"/>
      <c r="AF45" s="17"/>
      <c r="AG45" s="17"/>
      <c r="AH45" s="17"/>
      <c r="AI45" s="17"/>
      <c r="AJ45" s="17"/>
      <c r="AK45" s="17"/>
    </row>
    <row r="46" spans="1:37" s="3" customFormat="1" ht="12" x14ac:dyDescent="0.3">
      <c r="A46" s="17"/>
      <c r="C46" s="3" t="s">
        <v>102</v>
      </c>
      <c r="D46" s="37">
        <v>2275</v>
      </c>
      <c r="E46" s="17"/>
      <c r="F46" s="19"/>
      <c r="G46" s="19"/>
      <c r="H46" s="19"/>
      <c r="I46" s="19"/>
      <c r="J46" s="19"/>
      <c r="K46" s="19"/>
      <c r="L46" s="19"/>
      <c r="M46" s="19"/>
      <c r="N46" s="19"/>
      <c r="O46" s="19"/>
      <c r="P46" s="19"/>
      <c r="Q46" s="19"/>
      <c r="R46" s="19"/>
      <c r="S46" s="19"/>
      <c r="T46" s="19"/>
      <c r="U46" s="19"/>
      <c r="V46" s="19"/>
      <c r="W46" s="17"/>
      <c r="X46" s="39"/>
      <c r="Y46" s="39"/>
      <c r="Z46" s="39"/>
      <c r="AA46" s="39"/>
      <c r="AB46" s="39"/>
      <c r="AC46" s="39"/>
      <c r="AD46" s="39"/>
      <c r="AE46" s="39"/>
      <c r="AF46" s="39"/>
      <c r="AG46" s="17"/>
      <c r="AH46" s="17"/>
      <c r="AI46" s="17"/>
      <c r="AJ46" s="17"/>
      <c r="AK46" s="17"/>
    </row>
    <row r="47" spans="1:37" s="3" customFormat="1" ht="12" x14ac:dyDescent="0.3">
      <c r="A47" s="17"/>
      <c r="C47" s="3" t="s">
        <v>103</v>
      </c>
      <c r="D47" s="37">
        <v>2600</v>
      </c>
      <c r="E47" s="17"/>
      <c r="F47" s="19"/>
      <c r="G47" s="19"/>
      <c r="H47" s="19"/>
      <c r="I47" s="19"/>
      <c r="J47" s="19"/>
      <c r="K47" s="19"/>
      <c r="L47" s="19"/>
      <c r="M47" s="19"/>
      <c r="N47" s="19"/>
      <c r="O47" s="19"/>
      <c r="P47" s="19"/>
      <c r="Q47" s="19"/>
      <c r="R47" s="19"/>
      <c r="S47" s="19"/>
      <c r="T47" s="19"/>
      <c r="U47" s="19"/>
      <c r="V47" s="19"/>
      <c r="W47" s="17"/>
      <c r="X47" s="39"/>
      <c r="Y47" s="39"/>
      <c r="Z47" s="39"/>
      <c r="AA47" s="39"/>
      <c r="AB47" s="39"/>
      <c r="AC47" s="39"/>
      <c r="AD47" s="39"/>
      <c r="AE47" s="39"/>
      <c r="AF47" s="39"/>
      <c r="AG47" s="17"/>
      <c r="AH47" s="17"/>
      <c r="AI47" s="17"/>
      <c r="AJ47" s="17"/>
      <c r="AK47" s="17"/>
    </row>
    <row r="48" spans="1:37" s="3" customFormat="1" ht="12" x14ac:dyDescent="0.3">
      <c r="A48" s="17"/>
      <c r="C48" s="9" t="s">
        <v>145</v>
      </c>
      <c r="D48" s="10" t="s">
        <v>20</v>
      </c>
      <c r="E48" s="23"/>
      <c r="F48" s="22">
        <f t="shared" ref="F48:V48" si="17">IFERROR(F45*$D$47/1000*F23*(F20/F18)+F44*(1+$D$40)*$D$46/1000*F23*(F19/F18),0)</f>
        <v>0</v>
      </c>
      <c r="G48" s="22">
        <f t="shared" si="17"/>
        <v>0</v>
      </c>
      <c r="H48" s="22">
        <f t="shared" si="17"/>
        <v>18.814230173351685</v>
      </c>
      <c r="I48" s="22">
        <f t="shared" si="17"/>
        <v>16.02302961541481</v>
      </c>
      <c r="J48" s="22">
        <f t="shared" si="17"/>
        <v>13.891854679171754</v>
      </c>
      <c r="K48" s="22">
        <f t="shared" si="17"/>
        <v>11.951962852224209</v>
      </c>
      <c r="L48" s="22">
        <f t="shared" si="17"/>
        <v>10.093314020431897</v>
      </c>
      <c r="M48" s="22">
        <f t="shared" si="17"/>
        <v>9.2260417880043963</v>
      </c>
      <c r="N48" s="22">
        <f t="shared" si="17"/>
        <v>8.1067247408633882</v>
      </c>
      <c r="O48" s="22">
        <f t="shared" si="17"/>
        <v>7.1165387792713553</v>
      </c>
      <c r="P48" s="22">
        <f t="shared" si="17"/>
        <v>6.3367078682574824</v>
      </c>
      <c r="Q48" s="22">
        <f t="shared" si="17"/>
        <v>5.5736556654161493</v>
      </c>
      <c r="R48" s="22">
        <f t="shared" si="17"/>
        <v>5.4473542191691537E-2</v>
      </c>
      <c r="S48" s="22">
        <f t="shared" si="17"/>
        <v>7.5558835568895436E-2</v>
      </c>
      <c r="T48" s="22">
        <f t="shared" si="17"/>
        <v>9.7745658391470619E-2</v>
      </c>
      <c r="U48" s="22">
        <f t="shared" si="17"/>
        <v>0.1160801325352431</v>
      </c>
      <c r="V48" s="22">
        <f t="shared" si="17"/>
        <v>0.13412134677310394</v>
      </c>
      <c r="W48" s="17"/>
      <c r="X48" s="22"/>
      <c r="Y48" s="22"/>
      <c r="Z48" s="22"/>
      <c r="AA48" s="22"/>
      <c r="AB48" s="22"/>
      <c r="AC48" s="22"/>
      <c r="AD48" s="22"/>
      <c r="AE48" s="17"/>
      <c r="AF48" s="17"/>
      <c r="AG48" s="17"/>
      <c r="AH48" s="17"/>
      <c r="AI48" s="17"/>
      <c r="AJ48" s="17"/>
      <c r="AK48" s="17"/>
    </row>
    <row r="49" spans="1:37" s="3" customFormat="1" ht="12" x14ac:dyDescent="0.3">
      <c r="A49" s="17"/>
      <c r="D49" s="10"/>
      <c r="E49" s="17"/>
      <c r="F49" s="19"/>
      <c r="G49" s="19"/>
      <c r="H49" s="19"/>
      <c r="I49" s="19"/>
      <c r="J49" s="19"/>
      <c r="K49" s="19"/>
      <c r="L49" s="19"/>
      <c r="M49" s="19"/>
      <c r="N49" s="19"/>
      <c r="O49" s="19"/>
      <c r="P49" s="19"/>
      <c r="Q49" s="19"/>
      <c r="R49" s="19"/>
      <c r="S49" s="19"/>
      <c r="T49" s="19"/>
      <c r="U49" s="19"/>
      <c r="V49" s="19"/>
      <c r="W49" s="17"/>
      <c r="X49" s="17"/>
      <c r="Y49" s="17"/>
      <c r="Z49" s="17"/>
      <c r="AA49" s="17"/>
      <c r="AB49" s="17"/>
      <c r="AC49" s="17"/>
      <c r="AD49" s="17"/>
      <c r="AE49" s="17"/>
      <c r="AF49" s="17"/>
      <c r="AG49" s="17"/>
      <c r="AH49" s="17"/>
      <c r="AI49" s="17"/>
      <c r="AJ49" s="17"/>
      <c r="AK49" s="17"/>
    </row>
    <row r="50" spans="1:37" s="3" customFormat="1" ht="12" x14ac:dyDescent="0.3">
      <c r="A50" s="17"/>
      <c r="C50" s="3" t="s">
        <v>25</v>
      </c>
      <c r="D50" s="37">
        <v>10</v>
      </c>
      <c r="E50" s="17"/>
      <c r="F50" s="19"/>
      <c r="G50" s="19"/>
      <c r="H50" s="19"/>
      <c r="I50" s="19"/>
      <c r="J50" s="19"/>
      <c r="K50" s="19"/>
      <c r="L50" s="19"/>
      <c r="M50" s="19"/>
      <c r="N50" s="19"/>
      <c r="O50" s="19"/>
      <c r="P50" s="19"/>
      <c r="Q50" s="19"/>
      <c r="R50" s="19"/>
      <c r="S50" s="19"/>
      <c r="T50" s="19"/>
      <c r="U50" s="19"/>
      <c r="V50" s="19"/>
      <c r="W50" s="17"/>
      <c r="X50" s="17"/>
      <c r="Y50" s="17"/>
      <c r="Z50" s="17"/>
      <c r="AA50" s="17"/>
      <c r="AB50" s="17"/>
      <c r="AC50" s="17"/>
      <c r="AD50" s="17"/>
      <c r="AE50" s="17"/>
      <c r="AF50" s="17"/>
      <c r="AG50" s="17"/>
      <c r="AH50" s="17"/>
      <c r="AI50" s="17"/>
      <c r="AJ50" s="17"/>
      <c r="AK50" s="17"/>
    </row>
    <row r="51" spans="1:37" s="3" customFormat="1" ht="12" x14ac:dyDescent="0.3">
      <c r="A51" s="17"/>
      <c r="C51" s="3" t="s">
        <v>26</v>
      </c>
      <c r="D51" s="37">
        <v>10</v>
      </c>
      <c r="E51" s="17"/>
      <c r="F51" s="19"/>
      <c r="G51" s="19"/>
      <c r="H51" s="19"/>
      <c r="I51" s="19"/>
      <c r="J51" s="19"/>
      <c r="K51" s="19"/>
      <c r="L51" s="19"/>
      <c r="M51" s="19"/>
      <c r="N51" s="19"/>
      <c r="O51" s="19"/>
      <c r="P51" s="19"/>
      <c r="Q51" s="19"/>
      <c r="R51" s="19"/>
      <c r="S51" s="19"/>
      <c r="T51" s="19"/>
      <c r="U51" s="19"/>
      <c r="V51" s="19"/>
      <c r="W51" s="17"/>
      <c r="X51" s="39"/>
      <c r="Y51" s="39"/>
      <c r="Z51" s="39"/>
      <c r="AA51" s="39"/>
      <c r="AB51" s="39"/>
      <c r="AC51" s="39"/>
      <c r="AD51" s="39"/>
      <c r="AE51" s="39"/>
      <c r="AF51" s="39"/>
      <c r="AG51" s="17"/>
      <c r="AH51" s="17"/>
      <c r="AI51" s="17"/>
      <c r="AJ51" s="17"/>
      <c r="AK51" s="17"/>
    </row>
    <row r="52" spans="1:37" s="3" customFormat="1" ht="12" x14ac:dyDescent="0.3">
      <c r="A52" s="17"/>
      <c r="C52" s="3" t="s">
        <v>27</v>
      </c>
      <c r="D52" s="37">
        <v>50</v>
      </c>
      <c r="E52" s="17"/>
      <c r="F52" s="19"/>
      <c r="G52" s="19"/>
      <c r="H52" s="19"/>
      <c r="I52" s="19"/>
      <c r="J52" s="19"/>
      <c r="K52" s="19"/>
      <c r="L52" s="19"/>
      <c r="M52" s="19"/>
      <c r="N52" s="19"/>
      <c r="O52" s="19"/>
      <c r="P52" s="19"/>
      <c r="Q52" s="19"/>
      <c r="R52" s="19"/>
      <c r="S52" s="19"/>
      <c r="T52" s="19"/>
      <c r="U52" s="19"/>
      <c r="V52" s="19"/>
      <c r="W52" s="17"/>
      <c r="X52" s="39"/>
      <c r="Y52" s="39"/>
      <c r="Z52" s="39"/>
      <c r="AA52" s="39"/>
      <c r="AB52" s="39"/>
      <c r="AC52" s="39"/>
      <c r="AD52" s="39"/>
      <c r="AE52" s="39"/>
      <c r="AF52" s="39"/>
      <c r="AG52" s="17"/>
      <c r="AH52" s="17"/>
      <c r="AI52" s="17"/>
      <c r="AJ52" s="17"/>
      <c r="AK52" s="17"/>
    </row>
    <row r="53" spans="1:37" s="3" customFormat="1" ht="12" x14ac:dyDescent="0.3">
      <c r="A53" s="17"/>
      <c r="C53" s="9" t="s">
        <v>143</v>
      </c>
      <c r="D53" s="10" t="s">
        <v>20</v>
      </c>
      <c r="E53" s="17"/>
      <c r="F53" s="22">
        <f t="shared" ref="F53:V53" si="18">IFERROR((F45*$D$47/1000+$D$51)*F24*(F20/F18)+(F44*(1+$D$40)*$D$46/1000+$D$50)*F24*(F19/F18),0)+F30*$D$52</f>
        <v>0</v>
      </c>
      <c r="G53" s="22">
        <f t="shared" si="18"/>
        <v>0</v>
      </c>
      <c r="H53" s="22">
        <f t="shared" si="18"/>
        <v>93.143416545028174</v>
      </c>
      <c r="I53" s="22">
        <f t="shared" si="18"/>
        <v>82.442911243137345</v>
      </c>
      <c r="J53" s="22">
        <f t="shared" si="18"/>
        <v>73.269771923591207</v>
      </c>
      <c r="K53" s="22">
        <f t="shared" si="18"/>
        <v>64.473079430801235</v>
      </c>
      <c r="L53" s="22">
        <f t="shared" si="18"/>
        <v>55.915006597088677</v>
      </c>
      <c r="M53" s="22">
        <f t="shared" si="18"/>
        <v>51.271691405737911</v>
      </c>
      <c r="N53" s="22">
        <f t="shared" si="18"/>
        <v>45.978815290948589</v>
      </c>
      <c r="O53" s="22">
        <f t="shared" si="18"/>
        <v>41.148695977609854</v>
      </c>
      <c r="P53" s="22">
        <f t="shared" si="18"/>
        <v>36.965415198736196</v>
      </c>
      <c r="Q53" s="22">
        <f t="shared" si="18"/>
        <v>32.823146824537424</v>
      </c>
      <c r="R53" s="22">
        <f t="shared" si="18"/>
        <v>0.35542772117568744</v>
      </c>
      <c r="S53" s="22">
        <f t="shared" si="18"/>
        <v>0.49300456075421323</v>
      </c>
      <c r="T53" s="22">
        <f t="shared" si="18"/>
        <v>0.63776863444353893</v>
      </c>
      <c r="U53" s="22">
        <f t="shared" si="18"/>
        <v>0.75739699165489627</v>
      </c>
      <c r="V53" s="22">
        <f t="shared" si="18"/>
        <v>0.87511189334497352</v>
      </c>
      <c r="W53" s="17"/>
      <c r="X53" s="22"/>
      <c r="Y53" s="22"/>
      <c r="Z53" s="22"/>
      <c r="AA53" s="22"/>
      <c r="AB53" s="22"/>
      <c r="AC53" s="22"/>
      <c r="AD53" s="22"/>
      <c r="AE53" s="17"/>
      <c r="AF53" s="17"/>
      <c r="AG53" s="17"/>
      <c r="AH53" s="17"/>
      <c r="AI53" s="17"/>
      <c r="AJ53" s="17"/>
      <c r="AK53" s="17"/>
    </row>
    <row r="54" spans="1:37" s="3" customFormat="1" ht="12" x14ac:dyDescent="0.3">
      <c r="A54" s="17"/>
      <c r="E54" s="17"/>
      <c r="F54" s="19"/>
      <c r="G54" s="19"/>
      <c r="H54" s="19"/>
      <c r="I54" s="19"/>
      <c r="J54" s="19"/>
      <c r="K54" s="19"/>
      <c r="L54" s="19"/>
      <c r="M54" s="19"/>
      <c r="N54" s="19"/>
      <c r="O54" s="19"/>
      <c r="P54" s="19"/>
      <c r="Q54" s="19"/>
      <c r="R54" s="19"/>
      <c r="S54" s="19"/>
      <c r="T54" s="19"/>
      <c r="U54" s="19"/>
      <c r="V54" s="19"/>
      <c r="W54" s="17"/>
      <c r="X54" s="17"/>
      <c r="Y54" s="17"/>
      <c r="Z54" s="17"/>
      <c r="AA54" s="17"/>
      <c r="AB54" s="17"/>
      <c r="AC54" s="17"/>
      <c r="AD54" s="17"/>
      <c r="AE54" s="17"/>
      <c r="AF54" s="17"/>
      <c r="AG54" s="17"/>
      <c r="AH54" s="17"/>
      <c r="AI54" s="17"/>
      <c r="AJ54" s="17"/>
      <c r="AK54" s="17"/>
    </row>
    <row r="55" spans="1:37" s="3" customFormat="1" ht="12" x14ac:dyDescent="0.3">
      <c r="A55" s="17"/>
      <c r="C55" s="3" t="s">
        <v>28</v>
      </c>
      <c r="D55" s="37">
        <v>250</v>
      </c>
      <c r="E55" s="17"/>
      <c r="F55" s="19"/>
      <c r="G55" s="19"/>
      <c r="H55" s="19"/>
      <c r="I55" s="19"/>
      <c r="J55" s="19"/>
      <c r="K55" s="19"/>
      <c r="L55" s="19"/>
      <c r="M55" s="19"/>
      <c r="N55" s="19"/>
      <c r="O55" s="19"/>
      <c r="P55" s="19"/>
      <c r="Q55" s="19"/>
      <c r="R55" s="19"/>
      <c r="S55" s="19"/>
      <c r="T55" s="19"/>
      <c r="U55" s="19"/>
      <c r="V55" s="19"/>
      <c r="W55" s="17"/>
      <c r="X55" s="17"/>
      <c r="Y55" s="17"/>
      <c r="Z55" s="17"/>
      <c r="AA55" s="17"/>
      <c r="AB55" s="17"/>
      <c r="AC55" s="17"/>
      <c r="AD55" s="17"/>
      <c r="AE55" s="17"/>
      <c r="AF55" s="17"/>
      <c r="AG55" s="17"/>
      <c r="AH55" s="17"/>
      <c r="AI55" s="17"/>
      <c r="AJ55" s="17"/>
      <c r="AK55" s="17"/>
    </row>
    <row r="56" spans="1:37" s="3" customFormat="1" ht="12" x14ac:dyDescent="0.3">
      <c r="A56" s="17"/>
      <c r="C56" s="3" t="s">
        <v>29</v>
      </c>
      <c r="D56" s="37">
        <v>250</v>
      </c>
      <c r="E56" s="17"/>
      <c r="F56" s="19"/>
      <c r="G56" s="19"/>
      <c r="H56" s="19"/>
      <c r="I56" s="19"/>
      <c r="J56" s="19"/>
      <c r="K56" s="19"/>
      <c r="L56" s="19"/>
      <c r="M56" s="19"/>
      <c r="N56" s="19"/>
      <c r="O56" s="19"/>
      <c r="P56" s="19"/>
      <c r="Q56" s="19"/>
      <c r="R56" s="19"/>
      <c r="S56" s="19"/>
      <c r="T56" s="19"/>
      <c r="U56" s="19"/>
      <c r="V56" s="19"/>
      <c r="W56" s="17"/>
      <c r="X56" s="39"/>
      <c r="Y56" s="39"/>
      <c r="Z56" s="39"/>
      <c r="AA56" s="39"/>
      <c r="AB56" s="39"/>
      <c r="AC56" s="39"/>
      <c r="AD56" s="39"/>
      <c r="AE56" s="39"/>
      <c r="AF56" s="39"/>
      <c r="AG56" s="17"/>
      <c r="AH56" s="17"/>
      <c r="AI56" s="17"/>
      <c r="AJ56" s="17"/>
      <c r="AK56" s="17"/>
    </row>
    <row r="57" spans="1:37" s="3" customFormat="1" ht="12" x14ac:dyDescent="0.3">
      <c r="A57" s="17"/>
      <c r="C57" s="3" t="s">
        <v>115</v>
      </c>
      <c r="D57" s="37">
        <v>2.5</v>
      </c>
      <c r="E57" s="17"/>
      <c r="F57" s="19"/>
      <c r="G57" s="19"/>
      <c r="H57" s="19"/>
      <c r="I57" s="19"/>
      <c r="J57" s="19"/>
      <c r="K57" s="19"/>
      <c r="L57" s="19"/>
      <c r="M57" s="19"/>
      <c r="N57" s="19"/>
      <c r="O57" s="19"/>
      <c r="P57" s="19"/>
      <c r="Q57" s="19"/>
      <c r="R57" s="19"/>
      <c r="S57" s="19"/>
      <c r="T57" s="19"/>
      <c r="U57" s="19"/>
      <c r="V57" s="19"/>
      <c r="W57" s="17"/>
      <c r="X57" s="39"/>
      <c r="Y57" s="39"/>
      <c r="Z57" s="39"/>
      <c r="AA57" s="39"/>
      <c r="AB57" s="39"/>
      <c r="AC57" s="39"/>
      <c r="AD57" s="39"/>
      <c r="AE57" s="39"/>
      <c r="AF57" s="39"/>
      <c r="AG57" s="17"/>
      <c r="AH57" s="17"/>
      <c r="AI57" s="17"/>
      <c r="AJ57" s="17"/>
      <c r="AK57" s="17"/>
    </row>
    <row r="58" spans="1:37" s="3" customFormat="1" ht="12" x14ac:dyDescent="0.3">
      <c r="A58" s="17"/>
      <c r="C58" s="9" t="s">
        <v>144</v>
      </c>
      <c r="D58" s="10" t="s">
        <v>20</v>
      </c>
      <c r="E58" s="17"/>
      <c r="F58" s="22">
        <f t="shared" ref="F58:V58" si="19">IFERROR(($D$55)*F25/$D$57*(F19/F18)+($D$56)*F25/$D$57*(F20/F18)+F31*$D$52,0)</f>
        <v>0</v>
      </c>
      <c r="G58" s="22">
        <f t="shared" si="19"/>
        <v>0</v>
      </c>
      <c r="H58" s="22">
        <f t="shared" si="19"/>
        <v>6459.3277803952669</v>
      </c>
      <c r="I58" s="22">
        <f t="shared" si="19"/>
        <v>6049.7927418531499</v>
      </c>
      <c r="J58" s="22">
        <f t="shared" si="19"/>
        <v>5560.5805879493673</v>
      </c>
      <c r="K58" s="22">
        <f t="shared" si="19"/>
        <v>5036.6255938466356</v>
      </c>
      <c r="L58" s="22">
        <f t="shared" si="19"/>
        <v>4511.7713582995666</v>
      </c>
      <c r="M58" s="22">
        <f t="shared" si="19"/>
        <v>4152.4676233435512</v>
      </c>
      <c r="N58" s="22">
        <f t="shared" si="19"/>
        <v>3811.9208280310841</v>
      </c>
      <c r="O58" s="22">
        <f t="shared" si="19"/>
        <v>3484.6380166040585</v>
      </c>
      <c r="P58" s="22">
        <f t="shared" si="19"/>
        <v>3160.1313205376191</v>
      </c>
      <c r="Q58" s="22">
        <f t="shared" si="19"/>
        <v>2833.9836497788601</v>
      </c>
      <c r="R58" s="22">
        <f t="shared" si="19"/>
        <v>33.793248649707863</v>
      </c>
      <c r="S58" s="22">
        <f t="shared" si="19"/>
        <v>46.873737512364741</v>
      </c>
      <c r="T58" s="22">
        <f t="shared" si="19"/>
        <v>60.637572031366382</v>
      </c>
      <c r="U58" s="22">
        <f t="shared" si="19"/>
        <v>72.011560552653378</v>
      </c>
      <c r="V58" s="22">
        <f t="shared" si="19"/>
        <v>83.203622132516458</v>
      </c>
      <c r="W58" s="17"/>
      <c r="X58" s="22"/>
      <c r="Y58" s="22"/>
      <c r="Z58" s="22"/>
      <c r="AA58" s="22"/>
      <c r="AB58" s="22"/>
      <c r="AC58" s="22"/>
      <c r="AD58" s="22"/>
      <c r="AE58" s="17"/>
      <c r="AF58" s="17"/>
      <c r="AG58" s="17"/>
      <c r="AH58" s="17"/>
      <c r="AI58" s="17"/>
      <c r="AJ58" s="17"/>
      <c r="AK58" s="17"/>
    </row>
    <row r="59" spans="1:37" s="3" customFormat="1" ht="12" x14ac:dyDescent="0.3">
      <c r="A59" s="17"/>
      <c r="E59" s="17"/>
      <c r="F59" s="19"/>
      <c r="G59" s="19"/>
      <c r="H59" s="19"/>
      <c r="I59" s="19"/>
      <c r="J59" s="19"/>
      <c r="K59" s="19"/>
      <c r="L59" s="19"/>
      <c r="M59" s="19"/>
      <c r="N59" s="19"/>
      <c r="O59" s="19"/>
      <c r="P59" s="19"/>
      <c r="Q59" s="19"/>
      <c r="R59" s="19"/>
      <c r="S59" s="19"/>
      <c r="T59" s="19"/>
      <c r="U59" s="19"/>
      <c r="V59" s="19"/>
      <c r="W59" s="17"/>
      <c r="X59" s="17"/>
      <c r="Y59" s="17"/>
      <c r="Z59" s="17"/>
      <c r="AA59" s="17"/>
      <c r="AB59" s="17"/>
      <c r="AC59" s="17"/>
      <c r="AD59" s="17"/>
      <c r="AE59" s="17"/>
      <c r="AF59" s="17"/>
      <c r="AG59" s="17"/>
      <c r="AH59" s="17"/>
      <c r="AI59" s="17"/>
      <c r="AJ59" s="17"/>
      <c r="AK59" s="17"/>
    </row>
    <row r="60" spans="1:37" s="3" customFormat="1" ht="12" x14ac:dyDescent="0.3">
      <c r="A60" s="17"/>
      <c r="C60" s="9" t="s">
        <v>293</v>
      </c>
      <c r="D60" s="10" t="s">
        <v>20</v>
      </c>
      <c r="E60" s="17"/>
      <c r="F60" s="22">
        <f t="shared" ref="F60:V60" si="20">F58+F53+F48-F42</f>
        <v>0</v>
      </c>
      <c r="G60" s="22">
        <f t="shared" si="20"/>
        <v>0</v>
      </c>
      <c r="H60" s="22">
        <f t="shared" si="20"/>
        <v>6086.2514635408315</v>
      </c>
      <c r="I60" s="22">
        <f t="shared" si="20"/>
        <v>5693.977614425623</v>
      </c>
      <c r="J60" s="22">
        <f t="shared" si="20"/>
        <v>5230.1906736730334</v>
      </c>
      <c r="K60" s="22">
        <f t="shared" si="20"/>
        <v>4734.8351297533418</v>
      </c>
      <c r="L60" s="22">
        <f t="shared" si="20"/>
        <v>4238.9683877856287</v>
      </c>
      <c r="M60" s="22">
        <f t="shared" si="20"/>
        <v>3901.1283163501021</v>
      </c>
      <c r="N60" s="22">
        <f t="shared" si="20"/>
        <v>3579.7415507958472</v>
      </c>
      <c r="O60" s="22">
        <f t="shared" si="20"/>
        <v>3271.2116308983286</v>
      </c>
      <c r="P60" s="22">
        <f t="shared" si="20"/>
        <v>2966.1071692363898</v>
      </c>
      <c r="Q60" s="22">
        <f t="shared" si="20"/>
        <v>2659.4780612418076</v>
      </c>
      <c r="R60" s="22">
        <f t="shared" si="20"/>
        <v>-164.54941966034716</v>
      </c>
      <c r="S60" s="22">
        <f t="shared" si="20"/>
        <v>-136.30248378509168</v>
      </c>
      <c r="T60" s="22">
        <f t="shared" si="20"/>
        <v>-106.54304996917386</v>
      </c>
      <c r="U60" s="22">
        <f t="shared" si="20"/>
        <v>-78.5632189517288</v>
      </c>
      <c r="V60" s="22">
        <f t="shared" si="20"/>
        <v>-50.868076565916581</v>
      </c>
      <c r="W60" s="17"/>
      <c r="X60" s="22"/>
      <c r="Y60" s="22"/>
      <c r="Z60" s="22"/>
      <c r="AA60" s="22"/>
      <c r="AB60" s="22"/>
      <c r="AC60" s="22"/>
      <c r="AD60" s="22"/>
      <c r="AE60" s="17"/>
      <c r="AF60" s="17"/>
      <c r="AG60" s="17"/>
      <c r="AH60" s="17"/>
      <c r="AI60" s="17"/>
      <c r="AJ60" s="17"/>
      <c r="AK60" s="17"/>
    </row>
    <row r="61" spans="1:37" s="3" customFormat="1" ht="12" x14ac:dyDescent="0.3">
      <c r="A61" s="17"/>
      <c r="E61" s="17"/>
      <c r="F61" s="19"/>
      <c r="G61" s="19"/>
      <c r="H61" s="19"/>
      <c r="I61" s="19"/>
      <c r="J61" s="19"/>
      <c r="K61" s="19"/>
      <c r="L61" s="19"/>
      <c r="M61" s="19"/>
      <c r="N61" s="19"/>
      <c r="O61" s="19"/>
      <c r="P61" s="19"/>
      <c r="Q61" s="19"/>
      <c r="R61" s="19"/>
      <c r="S61" s="19"/>
      <c r="T61" s="19"/>
      <c r="U61" s="19"/>
      <c r="V61" s="19"/>
      <c r="W61" s="17"/>
      <c r="X61" s="17"/>
      <c r="Y61" s="17"/>
      <c r="Z61" s="17"/>
      <c r="AA61" s="17"/>
      <c r="AB61" s="17"/>
      <c r="AC61" s="17"/>
      <c r="AD61" s="17"/>
      <c r="AE61" s="17"/>
      <c r="AF61" s="17"/>
      <c r="AG61" s="17"/>
      <c r="AH61" s="17"/>
      <c r="AI61" s="17"/>
      <c r="AJ61" s="17"/>
      <c r="AK61" s="17"/>
    </row>
    <row r="62" spans="1:37" s="3" customFormat="1" ht="12" x14ac:dyDescent="0.3">
      <c r="A62" s="17"/>
      <c r="C62" s="11" t="s">
        <v>116</v>
      </c>
      <c r="D62" s="11"/>
      <c r="E62" s="17"/>
      <c r="F62" s="19"/>
      <c r="G62" s="19"/>
      <c r="H62" s="19"/>
      <c r="I62" s="19"/>
      <c r="J62" s="19"/>
      <c r="K62" s="19"/>
      <c r="L62" s="19"/>
      <c r="M62" s="19"/>
      <c r="N62" s="19"/>
      <c r="O62" s="19"/>
      <c r="P62" s="19"/>
      <c r="Q62" s="19"/>
      <c r="R62" s="19"/>
      <c r="S62" s="19"/>
      <c r="T62" s="19"/>
      <c r="U62" s="19"/>
      <c r="V62" s="19"/>
      <c r="W62" s="17"/>
      <c r="X62" s="17"/>
      <c r="Y62" s="17"/>
      <c r="Z62" s="17"/>
      <c r="AA62" s="17"/>
      <c r="AB62" s="17"/>
      <c r="AC62" s="17"/>
      <c r="AD62" s="17"/>
      <c r="AE62" s="17"/>
      <c r="AF62" s="17"/>
      <c r="AG62" s="17"/>
      <c r="AH62" s="17"/>
      <c r="AI62" s="17"/>
      <c r="AJ62" s="17"/>
      <c r="AK62" s="17"/>
    </row>
    <row r="63" spans="1:37" s="17" customFormat="1" ht="12" x14ac:dyDescent="0.3">
      <c r="C63" s="23" t="s">
        <v>294</v>
      </c>
      <c r="D63" s="23"/>
      <c r="F63" s="19"/>
      <c r="G63" s="19"/>
      <c r="H63" s="19"/>
      <c r="I63" s="19"/>
      <c r="J63" s="19"/>
      <c r="K63" s="19"/>
      <c r="L63" s="19"/>
      <c r="M63" s="19"/>
      <c r="N63" s="19"/>
      <c r="O63" s="19"/>
      <c r="P63" s="19"/>
      <c r="Q63" s="19"/>
      <c r="R63" s="19"/>
      <c r="S63" s="19"/>
      <c r="T63" s="19"/>
      <c r="U63" s="19"/>
      <c r="V63" s="19"/>
    </row>
    <row r="64" spans="1:37" s="3" customFormat="1" ht="12" x14ac:dyDescent="0.3">
      <c r="A64" s="17"/>
      <c r="C64" s="3" t="s">
        <v>117</v>
      </c>
      <c r="D64" s="8" t="s">
        <v>34</v>
      </c>
      <c r="E64" s="17"/>
      <c r="F64" s="21">
        <f>$D$46</f>
        <v>2275</v>
      </c>
      <c r="G64" s="21">
        <f t="shared" ref="G64:V64" si="21">$D$46</f>
        <v>2275</v>
      </c>
      <c r="H64" s="21">
        <f t="shared" si="21"/>
        <v>2275</v>
      </c>
      <c r="I64" s="21">
        <f t="shared" si="21"/>
        <v>2275</v>
      </c>
      <c r="J64" s="21">
        <f t="shared" si="21"/>
        <v>2275</v>
      </c>
      <c r="K64" s="21">
        <f t="shared" si="21"/>
        <v>2275</v>
      </c>
      <c r="L64" s="21">
        <f t="shared" si="21"/>
        <v>2275</v>
      </c>
      <c r="M64" s="21">
        <f t="shared" si="21"/>
        <v>2275</v>
      </c>
      <c r="N64" s="21">
        <f t="shared" si="21"/>
        <v>2275</v>
      </c>
      <c r="O64" s="21">
        <f t="shared" si="21"/>
        <v>2275</v>
      </c>
      <c r="P64" s="21">
        <f t="shared" si="21"/>
        <v>2275</v>
      </c>
      <c r="Q64" s="21">
        <f t="shared" si="21"/>
        <v>2275</v>
      </c>
      <c r="R64" s="21">
        <f t="shared" si="21"/>
        <v>2275</v>
      </c>
      <c r="S64" s="21">
        <f t="shared" si="21"/>
        <v>2275</v>
      </c>
      <c r="T64" s="21">
        <f t="shared" si="21"/>
        <v>2275</v>
      </c>
      <c r="U64" s="21">
        <f t="shared" si="21"/>
        <v>2275</v>
      </c>
      <c r="V64" s="21">
        <f t="shared" si="21"/>
        <v>2275</v>
      </c>
      <c r="W64" s="17"/>
      <c r="X64" s="17"/>
      <c r="Y64" s="17"/>
      <c r="Z64" s="17"/>
      <c r="AA64" s="17"/>
      <c r="AB64" s="17"/>
      <c r="AC64" s="17"/>
      <c r="AD64" s="17"/>
      <c r="AE64" s="17"/>
      <c r="AF64" s="17"/>
      <c r="AG64" s="17"/>
      <c r="AH64" s="17"/>
      <c r="AI64" s="17"/>
      <c r="AJ64" s="17"/>
      <c r="AK64" s="17"/>
    </row>
    <row r="65" spans="1:37" s="3" customFormat="1" ht="12" x14ac:dyDescent="0.3">
      <c r="A65" s="17"/>
      <c r="C65" s="3" t="s">
        <v>118</v>
      </c>
      <c r="D65" s="8" t="s">
        <v>34</v>
      </c>
      <c r="E65" s="17"/>
      <c r="F65" s="21">
        <f>$D$47</f>
        <v>2600</v>
      </c>
      <c r="G65" s="21">
        <f t="shared" ref="G65:V65" si="22">$D$47</f>
        <v>2600</v>
      </c>
      <c r="H65" s="21">
        <f t="shared" si="22"/>
        <v>2600</v>
      </c>
      <c r="I65" s="21">
        <f t="shared" si="22"/>
        <v>2600</v>
      </c>
      <c r="J65" s="21">
        <f t="shared" si="22"/>
        <v>2600</v>
      </c>
      <c r="K65" s="21">
        <f t="shared" si="22"/>
        <v>2600</v>
      </c>
      <c r="L65" s="21">
        <f t="shared" si="22"/>
        <v>2600</v>
      </c>
      <c r="M65" s="21">
        <f t="shared" si="22"/>
        <v>2600</v>
      </c>
      <c r="N65" s="21">
        <f t="shared" si="22"/>
        <v>2600</v>
      </c>
      <c r="O65" s="21">
        <f t="shared" si="22"/>
        <v>2600</v>
      </c>
      <c r="P65" s="21">
        <f t="shared" si="22"/>
        <v>2600</v>
      </c>
      <c r="Q65" s="21">
        <f t="shared" si="22"/>
        <v>2600</v>
      </c>
      <c r="R65" s="21">
        <f t="shared" si="22"/>
        <v>2600</v>
      </c>
      <c r="S65" s="21">
        <f t="shared" si="22"/>
        <v>2600</v>
      </c>
      <c r="T65" s="21">
        <f t="shared" si="22"/>
        <v>2600</v>
      </c>
      <c r="U65" s="21">
        <f t="shared" si="22"/>
        <v>2600</v>
      </c>
      <c r="V65" s="21">
        <f t="shared" si="22"/>
        <v>2600</v>
      </c>
      <c r="W65" s="17"/>
      <c r="X65" s="17"/>
      <c r="Y65" s="17"/>
      <c r="Z65" s="17"/>
      <c r="AA65" s="17"/>
      <c r="AB65" s="17"/>
      <c r="AC65" s="17"/>
      <c r="AD65" s="17"/>
      <c r="AE65" s="17"/>
      <c r="AF65" s="17"/>
      <c r="AG65" s="17"/>
      <c r="AH65" s="17"/>
      <c r="AI65" s="17"/>
      <c r="AJ65" s="17"/>
      <c r="AK65" s="17"/>
    </row>
    <row r="66" spans="1:37" s="3" customFormat="1" ht="12" x14ac:dyDescent="0.3">
      <c r="A66" s="17"/>
      <c r="C66" s="3" t="s">
        <v>119</v>
      </c>
      <c r="D66" s="8" t="s">
        <v>35</v>
      </c>
      <c r="E66" s="17"/>
      <c r="F66" s="21">
        <f>91*90%</f>
        <v>81.900000000000006</v>
      </c>
      <c r="G66" s="21">
        <f t="shared" ref="G66:V66" si="23">91*90%</f>
        <v>81.900000000000006</v>
      </c>
      <c r="H66" s="21">
        <f t="shared" si="23"/>
        <v>81.900000000000006</v>
      </c>
      <c r="I66" s="21">
        <f t="shared" si="23"/>
        <v>81.900000000000006</v>
      </c>
      <c r="J66" s="21">
        <f t="shared" si="23"/>
        <v>81.900000000000006</v>
      </c>
      <c r="K66" s="21">
        <f t="shared" si="23"/>
        <v>81.900000000000006</v>
      </c>
      <c r="L66" s="21">
        <f t="shared" si="23"/>
        <v>81.900000000000006</v>
      </c>
      <c r="M66" s="21">
        <f t="shared" si="23"/>
        <v>81.900000000000006</v>
      </c>
      <c r="N66" s="21">
        <f t="shared" si="23"/>
        <v>81.900000000000006</v>
      </c>
      <c r="O66" s="21">
        <f t="shared" si="23"/>
        <v>81.900000000000006</v>
      </c>
      <c r="P66" s="21">
        <f t="shared" si="23"/>
        <v>81.900000000000006</v>
      </c>
      <c r="Q66" s="21">
        <f t="shared" si="23"/>
        <v>81.900000000000006</v>
      </c>
      <c r="R66" s="21">
        <f>91*90%</f>
        <v>81.900000000000006</v>
      </c>
      <c r="S66" s="21">
        <f t="shared" si="23"/>
        <v>81.900000000000006</v>
      </c>
      <c r="T66" s="21">
        <f t="shared" si="23"/>
        <v>81.900000000000006</v>
      </c>
      <c r="U66" s="21">
        <f t="shared" si="23"/>
        <v>81.900000000000006</v>
      </c>
      <c r="V66" s="21">
        <f t="shared" si="23"/>
        <v>81.900000000000006</v>
      </c>
      <c r="W66" s="17"/>
      <c r="X66" s="17"/>
      <c r="Y66" s="17"/>
      <c r="Z66" s="17"/>
      <c r="AA66" s="17"/>
      <c r="AB66" s="17"/>
      <c r="AC66" s="17"/>
      <c r="AD66" s="17"/>
      <c r="AE66" s="17"/>
      <c r="AF66" s="17"/>
      <c r="AG66" s="17"/>
      <c r="AH66" s="17"/>
      <c r="AI66" s="17"/>
      <c r="AJ66" s="17"/>
      <c r="AK66" s="17"/>
    </row>
    <row r="67" spans="1:37" s="3" customFormat="1" ht="12" x14ac:dyDescent="0.3">
      <c r="A67" s="17"/>
      <c r="C67" s="3" t="s">
        <v>120</v>
      </c>
      <c r="D67" s="8" t="s">
        <v>35</v>
      </c>
      <c r="E67" s="17"/>
      <c r="F67" s="21">
        <f>93*91%</f>
        <v>84.63000000000001</v>
      </c>
      <c r="G67" s="21">
        <f t="shared" ref="G67:V67" si="24">93*91%</f>
        <v>84.63000000000001</v>
      </c>
      <c r="H67" s="21">
        <f t="shared" si="24"/>
        <v>84.63000000000001</v>
      </c>
      <c r="I67" s="21">
        <f t="shared" si="24"/>
        <v>84.63000000000001</v>
      </c>
      <c r="J67" s="21">
        <f t="shared" si="24"/>
        <v>84.63000000000001</v>
      </c>
      <c r="K67" s="21">
        <f t="shared" si="24"/>
        <v>84.63000000000001</v>
      </c>
      <c r="L67" s="21">
        <f t="shared" si="24"/>
        <v>84.63000000000001</v>
      </c>
      <c r="M67" s="21">
        <f t="shared" si="24"/>
        <v>84.63000000000001</v>
      </c>
      <c r="N67" s="21">
        <f t="shared" si="24"/>
        <v>84.63000000000001</v>
      </c>
      <c r="O67" s="21">
        <f t="shared" si="24"/>
        <v>84.63000000000001</v>
      </c>
      <c r="P67" s="21">
        <f t="shared" si="24"/>
        <v>84.63000000000001</v>
      </c>
      <c r="Q67" s="21">
        <f t="shared" si="24"/>
        <v>84.63000000000001</v>
      </c>
      <c r="R67" s="21">
        <f>93*91%</f>
        <v>84.63000000000001</v>
      </c>
      <c r="S67" s="21">
        <f t="shared" si="24"/>
        <v>84.63000000000001</v>
      </c>
      <c r="T67" s="21">
        <f t="shared" si="24"/>
        <v>84.63000000000001</v>
      </c>
      <c r="U67" s="21">
        <f t="shared" si="24"/>
        <v>84.63000000000001</v>
      </c>
      <c r="V67" s="21">
        <f t="shared" si="24"/>
        <v>84.63000000000001</v>
      </c>
      <c r="W67" s="17"/>
      <c r="X67" s="17"/>
      <c r="Y67" s="17"/>
      <c r="Z67" s="17"/>
      <c r="AA67" s="17"/>
      <c r="AB67" s="17"/>
      <c r="AC67" s="17"/>
      <c r="AD67" s="17"/>
      <c r="AE67" s="17"/>
      <c r="AF67" s="17"/>
      <c r="AG67" s="17"/>
      <c r="AH67" s="17"/>
      <c r="AI67" s="17"/>
      <c r="AJ67" s="17"/>
      <c r="AK67" s="17"/>
    </row>
    <row r="68" spans="1:37" s="3" customFormat="1" ht="12" x14ac:dyDescent="0.3">
      <c r="A68" s="17"/>
      <c r="C68" s="3" t="s">
        <v>121</v>
      </c>
      <c r="D68" s="8" t="s">
        <v>30</v>
      </c>
      <c r="E68" s="17"/>
      <c r="F68" s="21">
        <f>F64/F66</f>
        <v>27.777777777777775</v>
      </c>
      <c r="G68" s="21">
        <f>G64/G66</f>
        <v>27.777777777777775</v>
      </c>
      <c r="H68" s="21">
        <f t="shared" ref="H68:V69" si="25">H64/H66</f>
        <v>27.777777777777775</v>
      </c>
      <c r="I68" s="21">
        <f t="shared" si="25"/>
        <v>27.777777777777775</v>
      </c>
      <c r="J68" s="21">
        <f t="shared" si="25"/>
        <v>27.777777777777775</v>
      </c>
      <c r="K68" s="21">
        <f t="shared" si="25"/>
        <v>27.777777777777775</v>
      </c>
      <c r="L68" s="21">
        <f t="shared" si="25"/>
        <v>27.777777777777775</v>
      </c>
      <c r="M68" s="21">
        <f t="shared" si="25"/>
        <v>27.777777777777775</v>
      </c>
      <c r="N68" s="21">
        <f t="shared" si="25"/>
        <v>27.777777777777775</v>
      </c>
      <c r="O68" s="21">
        <f t="shared" si="25"/>
        <v>27.777777777777775</v>
      </c>
      <c r="P68" s="21">
        <f t="shared" si="25"/>
        <v>27.777777777777775</v>
      </c>
      <c r="Q68" s="21">
        <f t="shared" si="25"/>
        <v>27.777777777777775</v>
      </c>
      <c r="R68" s="21">
        <f t="shared" si="25"/>
        <v>27.777777777777775</v>
      </c>
      <c r="S68" s="21">
        <f t="shared" si="25"/>
        <v>27.777777777777775</v>
      </c>
      <c r="T68" s="21">
        <f t="shared" si="25"/>
        <v>27.777777777777775</v>
      </c>
      <c r="U68" s="21">
        <f t="shared" si="25"/>
        <v>27.777777777777775</v>
      </c>
      <c r="V68" s="21">
        <f t="shared" si="25"/>
        <v>27.777777777777775</v>
      </c>
      <c r="W68" s="17"/>
      <c r="X68" s="17"/>
      <c r="Y68" s="17"/>
      <c r="Z68" s="17"/>
      <c r="AA68" s="17"/>
      <c r="AB68" s="17"/>
      <c r="AC68" s="17"/>
      <c r="AD68" s="17"/>
      <c r="AE68" s="17"/>
      <c r="AF68" s="17"/>
      <c r="AG68" s="17"/>
      <c r="AH68" s="17"/>
      <c r="AI68" s="17"/>
      <c r="AJ68" s="17"/>
      <c r="AK68" s="17"/>
    </row>
    <row r="69" spans="1:37" s="3" customFormat="1" ht="12" x14ac:dyDescent="0.3">
      <c r="A69" s="17"/>
      <c r="C69" s="3" t="s">
        <v>122</v>
      </c>
      <c r="D69" s="8" t="s">
        <v>30</v>
      </c>
      <c r="E69" s="17"/>
      <c r="F69" s="21">
        <f>F65/F67</f>
        <v>30.72196620583717</v>
      </c>
      <c r="G69" s="21">
        <f t="shared" ref="G69" si="26">G65/G67</f>
        <v>30.72196620583717</v>
      </c>
      <c r="H69" s="21">
        <f t="shared" si="25"/>
        <v>30.72196620583717</v>
      </c>
      <c r="I69" s="21">
        <f t="shared" si="25"/>
        <v>30.72196620583717</v>
      </c>
      <c r="J69" s="21">
        <f t="shared" si="25"/>
        <v>30.72196620583717</v>
      </c>
      <c r="K69" s="21">
        <f>K65/K67</f>
        <v>30.72196620583717</v>
      </c>
      <c r="L69" s="21">
        <f t="shared" si="25"/>
        <v>30.72196620583717</v>
      </c>
      <c r="M69" s="21">
        <f t="shared" si="25"/>
        <v>30.72196620583717</v>
      </c>
      <c r="N69" s="21">
        <f t="shared" si="25"/>
        <v>30.72196620583717</v>
      </c>
      <c r="O69" s="21">
        <f t="shared" si="25"/>
        <v>30.72196620583717</v>
      </c>
      <c r="P69" s="21">
        <f t="shared" si="25"/>
        <v>30.72196620583717</v>
      </c>
      <c r="Q69" s="21">
        <f t="shared" si="25"/>
        <v>30.72196620583717</v>
      </c>
      <c r="R69" s="21">
        <f t="shared" si="25"/>
        <v>30.72196620583717</v>
      </c>
      <c r="S69" s="21">
        <f t="shared" si="25"/>
        <v>30.72196620583717</v>
      </c>
      <c r="T69" s="21">
        <f t="shared" si="25"/>
        <v>30.72196620583717</v>
      </c>
      <c r="U69" s="21">
        <f t="shared" si="25"/>
        <v>30.72196620583717</v>
      </c>
      <c r="V69" s="21">
        <f t="shared" si="25"/>
        <v>30.72196620583717</v>
      </c>
      <c r="W69" s="17"/>
      <c r="X69" s="17"/>
      <c r="Y69" s="17"/>
      <c r="Z69" s="17"/>
      <c r="AA69" s="17"/>
      <c r="AB69" s="17"/>
      <c r="AC69" s="17"/>
      <c r="AD69" s="17"/>
      <c r="AE69" s="17"/>
      <c r="AF69" s="17"/>
      <c r="AG69" s="17"/>
      <c r="AH69" s="17"/>
      <c r="AI69" s="17"/>
      <c r="AJ69" s="17"/>
      <c r="AK69" s="17"/>
    </row>
    <row r="70" spans="1:37" s="3" customFormat="1" ht="12" x14ac:dyDescent="0.3">
      <c r="A70" s="17"/>
      <c r="C70" s="3" t="s">
        <v>123</v>
      </c>
      <c r="D70" s="8" t="s">
        <v>31</v>
      </c>
      <c r="E70" s="17"/>
      <c r="F70" s="21">
        <v>700</v>
      </c>
      <c r="G70" s="21">
        <v>700</v>
      </c>
      <c r="H70" s="21">
        <v>700</v>
      </c>
      <c r="I70" s="21">
        <v>700</v>
      </c>
      <c r="J70" s="21">
        <v>700</v>
      </c>
      <c r="K70" s="21">
        <v>700</v>
      </c>
      <c r="L70" s="21">
        <v>700</v>
      </c>
      <c r="M70" s="21">
        <v>700</v>
      </c>
      <c r="N70" s="21">
        <v>700</v>
      </c>
      <c r="O70" s="21">
        <v>700</v>
      </c>
      <c r="P70" s="21">
        <v>700</v>
      </c>
      <c r="Q70" s="21">
        <v>700</v>
      </c>
      <c r="R70" s="21">
        <v>700</v>
      </c>
      <c r="S70" s="21">
        <v>700</v>
      </c>
      <c r="T70" s="21">
        <v>700</v>
      </c>
      <c r="U70" s="21">
        <v>700</v>
      </c>
      <c r="V70" s="21">
        <v>700</v>
      </c>
      <c r="W70" s="17"/>
      <c r="X70" s="17"/>
      <c r="Y70" s="17"/>
      <c r="Z70" s="17"/>
      <c r="AA70" s="17"/>
      <c r="AB70" s="17"/>
      <c r="AC70" s="17"/>
      <c r="AD70" s="17"/>
      <c r="AE70" s="17"/>
      <c r="AF70" s="17"/>
      <c r="AG70" s="17"/>
      <c r="AH70" s="17"/>
      <c r="AI70" s="17"/>
      <c r="AJ70" s="17"/>
      <c r="AK70" s="17"/>
    </row>
    <row r="71" spans="1:37" s="3" customFormat="1" ht="12" x14ac:dyDescent="0.3">
      <c r="A71" s="17"/>
      <c r="C71" s="3" t="s">
        <v>124</v>
      </c>
      <c r="D71" s="8" t="s">
        <v>31</v>
      </c>
      <c r="E71" s="17"/>
      <c r="F71" s="21">
        <v>2200</v>
      </c>
      <c r="G71" s="21">
        <v>2200</v>
      </c>
      <c r="H71" s="21">
        <v>2200</v>
      </c>
      <c r="I71" s="21">
        <v>2200</v>
      </c>
      <c r="J71" s="21">
        <v>2200</v>
      </c>
      <c r="K71" s="21">
        <v>2200</v>
      </c>
      <c r="L71" s="21">
        <v>2200</v>
      </c>
      <c r="M71" s="21">
        <v>2200</v>
      </c>
      <c r="N71" s="21">
        <v>2200</v>
      </c>
      <c r="O71" s="21">
        <v>2200</v>
      </c>
      <c r="P71" s="21">
        <v>2200</v>
      </c>
      <c r="Q71" s="21">
        <v>2200</v>
      </c>
      <c r="R71" s="21">
        <v>2200</v>
      </c>
      <c r="S71" s="21">
        <v>2200</v>
      </c>
      <c r="T71" s="21">
        <v>2200</v>
      </c>
      <c r="U71" s="21">
        <v>2200</v>
      </c>
      <c r="V71" s="21">
        <v>2200</v>
      </c>
      <c r="W71" s="17"/>
      <c r="X71" s="17"/>
      <c r="Y71" s="17"/>
      <c r="Z71" s="17"/>
      <c r="AA71" s="17"/>
      <c r="AB71" s="17"/>
      <c r="AC71" s="17"/>
      <c r="AD71" s="17"/>
      <c r="AE71" s="17"/>
      <c r="AF71" s="17"/>
      <c r="AG71" s="17"/>
      <c r="AH71" s="17"/>
      <c r="AI71" s="17"/>
      <c r="AJ71" s="17"/>
      <c r="AK71" s="17"/>
    </row>
    <row r="72" spans="1:37" s="3" customFormat="1" ht="12" x14ac:dyDescent="0.3">
      <c r="A72" s="17"/>
      <c r="C72" s="3" t="s">
        <v>39</v>
      </c>
      <c r="D72" s="8" t="s">
        <v>36</v>
      </c>
      <c r="E72" s="17"/>
      <c r="F72" s="20">
        <f>F68*F70/1000</f>
        <v>19.444444444444443</v>
      </c>
      <c r="G72" s="20">
        <f t="shared" ref="G72:V73" si="27">G68*G70/1000</f>
        <v>19.444444444444443</v>
      </c>
      <c r="H72" s="20">
        <f>H68*H70/1000</f>
        <v>19.444444444444443</v>
      </c>
      <c r="I72" s="20">
        <f t="shared" si="27"/>
        <v>19.444444444444443</v>
      </c>
      <c r="J72" s="20">
        <f t="shared" si="27"/>
        <v>19.444444444444443</v>
      </c>
      <c r="K72" s="20">
        <f t="shared" si="27"/>
        <v>19.444444444444443</v>
      </c>
      <c r="L72" s="20">
        <f t="shared" si="27"/>
        <v>19.444444444444443</v>
      </c>
      <c r="M72" s="20">
        <f t="shared" si="27"/>
        <v>19.444444444444443</v>
      </c>
      <c r="N72" s="20">
        <f t="shared" si="27"/>
        <v>19.444444444444443</v>
      </c>
      <c r="O72" s="20">
        <f t="shared" si="27"/>
        <v>19.444444444444443</v>
      </c>
      <c r="P72" s="20">
        <f t="shared" si="27"/>
        <v>19.444444444444443</v>
      </c>
      <c r="Q72" s="20">
        <f t="shared" si="27"/>
        <v>19.444444444444443</v>
      </c>
      <c r="R72" s="20">
        <f t="shared" si="27"/>
        <v>19.444444444444443</v>
      </c>
      <c r="S72" s="20">
        <f t="shared" si="27"/>
        <v>19.444444444444443</v>
      </c>
      <c r="T72" s="20">
        <f t="shared" si="27"/>
        <v>19.444444444444443</v>
      </c>
      <c r="U72" s="20">
        <f t="shared" si="27"/>
        <v>19.444444444444443</v>
      </c>
      <c r="V72" s="20">
        <f t="shared" si="27"/>
        <v>19.444444444444443</v>
      </c>
      <c r="W72" s="17"/>
      <c r="X72" s="17"/>
      <c r="Y72" s="17"/>
      <c r="Z72" s="17"/>
      <c r="AA72" s="17"/>
      <c r="AB72" s="17"/>
      <c r="AC72" s="17"/>
      <c r="AD72" s="17"/>
      <c r="AE72" s="17"/>
      <c r="AF72" s="17"/>
      <c r="AG72" s="17"/>
      <c r="AH72" s="17"/>
      <c r="AI72" s="17"/>
      <c r="AJ72" s="17"/>
      <c r="AK72" s="17"/>
    </row>
    <row r="73" spans="1:37" s="3" customFormat="1" ht="12" x14ac:dyDescent="0.3">
      <c r="A73" s="17"/>
      <c r="C73" s="3" t="s">
        <v>40</v>
      </c>
      <c r="D73" s="8" t="s">
        <v>36</v>
      </c>
      <c r="E73" s="17"/>
      <c r="F73" s="20">
        <f>F69*F71/1000</f>
        <v>67.588325652841775</v>
      </c>
      <c r="G73" s="20">
        <f t="shared" si="27"/>
        <v>67.588325652841775</v>
      </c>
      <c r="H73" s="20">
        <f t="shared" si="27"/>
        <v>67.588325652841775</v>
      </c>
      <c r="I73" s="20">
        <f t="shared" si="27"/>
        <v>67.588325652841775</v>
      </c>
      <c r="J73" s="20">
        <f t="shared" si="27"/>
        <v>67.588325652841775</v>
      </c>
      <c r="K73" s="20">
        <f t="shared" si="27"/>
        <v>67.588325652841775</v>
      </c>
      <c r="L73" s="20">
        <f>L69*L71/1000</f>
        <v>67.588325652841775</v>
      </c>
      <c r="M73" s="20">
        <f t="shared" si="27"/>
        <v>67.588325652841775</v>
      </c>
      <c r="N73" s="20">
        <f t="shared" si="27"/>
        <v>67.588325652841775</v>
      </c>
      <c r="O73" s="20">
        <f t="shared" si="27"/>
        <v>67.588325652841775</v>
      </c>
      <c r="P73" s="20">
        <f t="shared" si="27"/>
        <v>67.588325652841775</v>
      </c>
      <c r="Q73" s="20">
        <f t="shared" si="27"/>
        <v>67.588325652841775</v>
      </c>
      <c r="R73" s="20">
        <f t="shared" si="27"/>
        <v>67.588325652841775</v>
      </c>
      <c r="S73" s="20">
        <f t="shared" si="27"/>
        <v>67.588325652841775</v>
      </c>
      <c r="T73" s="20">
        <f t="shared" si="27"/>
        <v>67.588325652841775</v>
      </c>
      <c r="U73" s="20">
        <f t="shared" si="27"/>
        <v>67.588325652841775</v>
      </c>
      <c r="V73" s="20">
        <f t="shared" si="27"/>
        <v>67.588325652841775</v>
      </c>
      <c r="W73" s="17"/>
      <c r="X73" s="17"/>
      <c r="Y73" s="17"/>
      <c r="Z73" s="17"/>
      <c r="AA73" s="17"/>
      <c r="AB73" s="17"/>
      <c r="AC73" s="17"/>
      <c r="AD73" s="17"/>
      <c r="AE73" s="17"/>
      <c r="AF73" s="17"/>
      <c r="AG73" s="17"/>
      <c r="AH73" s="17"/>
      <c r="AI73" s="17"/>
      <c r="AJ73" s="17"/>
      <c r="AK73" s="17"/>
    </row>
    <row r="74" spans="1:37" s="3" customFormat="1" ht="12" x14ac:dyDescent="0.3">
      <c r="A74" s="17"/>
      <c r="D74" s="8"/>
      <c r="E74" s="17"/>
      <c r="F74" s="20"/>
      <c r="G74" s="20"/>
      <c r="H74" s="20"/>
      <c r="I74" s="20"/>
      <c r="J74" s="20"/>
      <c r="K74" s="20"/>
      <c r="L74" s="20"/>
      <c r="M74" s="20"/>
      <c r="N74" s="20"/>
      <c r="O74" s="20"/>
      <c r="P74" s="20"/>
      <c r="Q74" s="20"/>
      <c r="R74" s="20"/>
      <c r="S74" s="20"/>
      <c r="T74" s="20"/>
      <c r="U74" s="20"/>
      <c r="V74" s="20"/>
      <c r="W74" s="17"/>
      <c r="X74" s="17"/>
      <c r="Y74" s="17"/>
      <c r="Z74" s="17"/>
      <c r="AA74" s="17"/>
      <c r="AB74" s="17"/>
      <c r="AC74" s="17"/>
      <c r="AD74" s="17"/>
      <c r="AE74" s="17"/>
      <c r="AF74" s="17"/>
      <c r="AG74" s="17"/>
      <c r="AH74" s="17"/>
      <c r="AI74" s="17"/>
      <c r="AJ74" s="17"/>
      <c r="AK74" s="17"/>
    </row>
    <row r="75" spans="1:37" s="3" customFormat="1" ht="12" x14ac:dyDescent="0.3">
      <c r="A75" s="17"/>
      <c r="C75" s="9" t="s">
        <v>289</v>
      </c>
      <c r="D75" s="8"/>
      <c r="E75" s="17"/>
      <c r="F75" s="20"/>
      <c r="G75" s="20"/>
      <c r="H75" s="20"/>
      <c r="I75" s="20"/>
      <c r="J75" s="20"/>
      <c r="K75" s="20"/>
      <c r="L75" s="20"/>
      <c r="M75" s="20"/>
      <c r="N75" s="20"/>
      <c r="O75" s="20"/>
      <c r="P75" s="20"/>
      <c r="Q75" s="20"/>
      <c r="R75" s="20"/>
      <c r="S75" s="20"/>
      <c r="T75" s="20"/>
      <c r="U75" s="20"/>
      <c r="V75" s="20"/>
      <c r="W75" s="17"/>
      <c r="X75" s="17"/>
      <c r="Y75" s="17"/>
      <c r="Z75" s="17"/>
      <c r="AA75" s="17"/>
      <c r="AB75" s="17"/>
      <c r="AC75" s="17"/>
      <c r="AD75" s="17"/>
      <c r="AE75" s="17"/>
      <c r="AF75" s="17"/>
      <c r="AG75" s="17"/>
      <c r="AH75" s="17"/>
      <c r="AI75" s="17"/>
      <c r="AJ75" s="17"/>
      <c r="AK75" s="17"/>
    </row>
    <row r="76" spans="1:37" s="3" customFormat="1" ht="12" x14ac:dyDescent="0.3">
      <c r="A76" s="17"/>
      <c r="C76" s="3" t="s">
        <v>323</v>
      </c>
      <c r="D76" s="53" t="s">
        <v>290</v>
      </c>
      <c r="E76" s="17"/>
      <c r="F76" s="20"/>
      <c r="G76" s="54" t="s">
        <v>226</v>
      </c>
      <c r="H76" s="20"/>
      <c r="I76" s="20"/>
      <c r="J76" s="20"/>
      <c r="K76" s="20"/>
      <c r="L76" s="20"/>
      <c r="M76" s="20"/>
      <c r="N76" s="20"/>
      <c r="O76" s="20"/>
      <c r="P76" s="20"/>
      <c r="Q76" s="20"/>
      <c r="R76" s="20"/>
      <c r="S76" s="20"/>
      <c r="T76" s="20"/>
      <c r="U76" s="20"/>
      <c r="V76" s="20"/>
      <c r="W76" s="17"/>
      <c r="X76" s="17"/>
      <c r="Y76" s="17"/>
      <c r="Z76" s="17"/>
      <c r="AA76" s="17"/>
      <c r="AB76" s="17"/>
      <c r="AC76" s="17"/>
      <c r="AD76" s="17"/>
      <c r="AE76" s="17"/>
      <c r="AF76" s="17"/>
      <c r="AG76" s="17"/>
      <c r="AH76" s="17"/>
      <c r="AI76" s="17"/>
      <c r="AJ76" s="17"/>
      <c r="AK76" s="17"/>
    </row>
    <row r="77" spans="1:37" s="3" customFormat="1" ht="12" x14ac:dyDescent="0.3">
      <c r="A77" s="17"/>
      <c r="C77" s="3" t="s">
        <v>125</v>
      </c>
      <c r="D77" s="8" t="s">
        <v>32</v>
      </c>
      <c r="E77" s="17"/>
      <c r="F77" s="21">
        <f>F72*F15</f>
        <v>0</v>
      </c>
      <c r="G77" s="21">
        <f>IF(G$9&gt;$D$6,0,F77)</f>
        <v>0</v>
      </c>
      <c r="H77" s="21">
        <f t="shared" ref="H77:V92" si="28">IF(H$9&gt;$D$6,0,G77)</f>
        <v>0</v>
      </c>
      <c r="I77" s="21">
        <f t="shared" si="28"/>
        <v>0</v>
      </c>
      <c r="J77" s="21">
        <f t="shared" si="28"/>
        <v>0</v>
      </c>
      <c r="K77" s="21">
        <f t="shared" si="28"/>
        <v>0</v>
      </c>
      <c r="L77" s="21">
        <f t="shared" si="28"/>
        <v>0</v>
      </c>
      <c r="M77" s="21">
        <f t="shared" si="28"/>
        <v>0</v>
      </c>
      <c r="N77" s="21">
        <f t="shared" si="28"/>
        <v>0</v>
      </c>
      <c r="O77" s="21">
        <f t="shared" si="28"/>
        <v>0</v>
      </c>
      <c r="P77" s="21">
        <f t="shared" si="28"/>
        <v>0</v>
      </c>
      <c r="Q77" s="21">
        <f t="shared" si="28"/>
        <v>0</v>
      </c>
      <c r="R77" s="21">
        <f t="shared" si="28"/>
        <v>0</v>
      </c>
      <c r="S77" s="21">
        <f t="shared" si="28"/>
        <v>0</v>
      </c>
      <c r="T77" s="21">
        <f t="shared" si="28"/>
        <v>0</v>
      </c>
      <c r="U77" s="21">
        <f t="shared" si="28"/>
        <v>0</v>
      </c>
      <c r="V77" s="21">
        <f t="shared" si="28"/>
        <v>0</v>
      </c>
      <c r="W77" s="17"/>
      <c r="X77" s="17"/>
      <c r="Y77" s="17"/>
      <c r="Z77" s="17"/>
      <c r="AA77" s="17"/>
      <c r="AB77" s="17"/>
      <c r="AC77" s="17"/>
      <c r="AD77" s="17"/>
      <c r="AE77" s="17"/>
      <c r="AF77" s="17"/>
      <c r="AG77" s="17"/>
      <c r="AH77" s="17"/>
      <c r="AI77" s="17"/>
      <c r="AJ77" s="17"/>
      <c r="AK77" s="17"/>
    </row>
    <row r="78" spans="1:37" s="3" customFormat="1" ht="12" x14ac:dyDescent="0.3">
      <c r="A78" s="17"/>
      <c r="C78" s="3" t="s">
        <v>126</v>
      </c>
      <c r="D78" s="8" t="s">
        <v>32</v>
      </c>
      <c r="E78" s="17"/>
      <c r="F78" s="19"/>
      <c r="G78" s="21">
        <f>G72*G15</f>
        <v>0</v>
      </c>
      <c r="H78" s="21">
        <f t="shared" si="28"/>
        <v>0</v>
      </c>
      <c r="I78" s="21">
        <f t="shared" si="28"/>
        <v>0</v>
      </c>
      <c r="J78" s="21">
        <f t="shared" si="28"/>
        <v>0</v>
      </c>
      <c r="K78" s="21">
        <f t="shared" si="28"/>
        <v>0</v>
      </c>
      <c r="L78" s="21">
        <f t="shared" si="28"/>
        <v>0</v>
      </c>
      <c r="M78" s="21">
        <f t="shared" si="28"/>
        <v>0</v>
      </c>
      <c r="N78" s="21">
        <f t="shared" si="28"/>
        <v>0</v>
      </c>
      <c r="O78" s="21">
        <f t="shared" si="28"/>
        <v>0</v>
      </c>
      <c r="P78" s="21">
        <f t="shared" si="28"/>
        <v>0</v>
      </c>
      <c r="Q78" s="21">
        <f t="shared" si="28"/>
        <v>0</v>
      </c>
      <c r="R78" s="21">
        <f t="shared" si="28"/>
        <v>0</v>
      </c>
      <c r="S78" s="21">
        <f t="shared" si="28"/>
        <v>0</v>
      </c>
      <c r="T78" s="21">
        <f t="shared" si="28"/>
        <v>0</v>
      </c>
      <c r="U78" s="21">
        <f t="shared" si="28"/>
        <v>0</v>
      </c>
      <c r="V78" s="21">
        <f t="shared" si="28"/>
        <v>0</v>
      </c>
      <c r="W78" s="17"/>
      <c r="X78" s="17"/>
      <c r="Y78" s="17"/>
      <c r="Z78" s="17"/>
      <c r="AA78" s="17"/>
      <c r="AB78" s="17"/>
      <c r="AC78" s="17"/>
      <c r="AD78" s="17"/>
      <c r="AE78" s="17"/>
      <c r="AF78" s="17"/>
      <c r="AG78" s="17"/>
      <c r="AH78" s="17"/>
      <c r="AI78" s="17"/>
      <c r="AJ78" s="17"/>
      <c r="AK78" s="17"/>
    </row>
    <row r="79" spans="1:37" s="3" customFormat="1" ht="12" x14ac:dyDescent="0.3">
      <c r="A79" s="17"/>
      <c r="C79" s="3" t="s">
        <v>127</v>
      </c>
      <c r="D79" s="8" t="s">
        <v>32</v>
      </c>
      <c r="E79" s="17"/>
      <c r="F79" s="19"/>
      <c r="G79" s="19"/>
      <c r="H79" s="21">
        <f>H72*H15</f>
        <v>7.1735765681000974</v>
      </c>
      <c r="I79" s="21">
        <f t="shared" si="28"/>
        <v>7.1735765681000974</v>
      </c>
      <c r="J79" s="21">
        <f t="shared" si="28"/>
        <v>7.1735765681000974</v>
      </c>
      <c r="K79" s="21">
        <f t="shared" si="28"/>
        <v>7.1735765681000974</v>
      </c>
      <c r="L79" s="21">
        <f t="shared" si="28"/>
        <v>7.1735765681000974</v>
      </c>
      <c r="M79" s="21">
        <f t="shared" si="28"/>
        <v>7.1735765681000974</v>
      </c>
      <c r="N79" s="21">
        <f t="shared" si="28"/>
        <v>7.1735765681000974</v>
      </c>
      <c r="O79" s="21">
        <f t="shared" si="28"/>
        <v>7.1735765681000974</v>
      </c>
      <c r="P79" s="21">
        <f t="shared" si="28"/>
        <v>7.1735765681000974</v>
      </c>
      <c r="Q79" s="21">
        <f t="shared" si="28"/>
        <v>7.1735765681000974</v>
      </c>
      <c r="R79" s="21">
        <f t="shared" si="28"/>
        <v>7.1735765681000974</v>
      </c>
      <c r="S79" s="21">
        <f t="shared" si="28"/>
        <v>7.1735765681000974</v>
      </c>
      <c r="T79" s="21">
        <f t="shared" si="28"/>
        <v>7.1735765681000974</v>
      </c>
      <c r="U79" s="21">
        <f t="shared" si="28"/>
        <v>7.1735765681000974</v>
      </c>
      <c r="V79" s="21">
        <f t="shared" si="28"/>
        <v>7.1735765681000974</v>
      </c>
      <c r="W79" s="17"/>
      <c r="X79" s="17"/>
      <c r="Y79" s="17"/>
      <c r="Z79" s="17"/>
      <c r="AA79" s="17"/>
      <c r="AB79" s="17"/>
      <c r="AC79" s="17"/>
      <c r="AD79" s="17"/>
      <c r="AE79" s="17"/>
      <c r="AF79" s="17"/>
      <c r="AG79" s="17"/>
      <c r="AH79" s="17"/>
      <c r="AI79" s="17"/>
      <c r="AJ79" s="17"/>
      <c r="AK79" s="17"/>
    </row>
    <row r="80" spans="1:37" s="3" customFormat="1" ht="12" x14ac:dyDescent="0.3">
      <c r="A80" s="17"/>
      <c r="C80" s="3" t="s">
        <v>128</v>
      </c>
      <c r="D80" s="8" t="s">
        <v>32</v>
      </c>
      <c r="E80" s="17"/>
      <c r="F80" s="19"/>
      <c r="G80" s="19"/>
      <c r="H80" s="19"/>
      <c r="I80" s="21">
        <f>I72*I15</f>
        <v>6.7099616471081909</v>
      </c>
      <c r="J80" s="21">
        <f t="shared" si="28"/>
        <v>6.7099616471081909</v>
      </c>
      <c r="K80" s="21">
        <f t="shared" si="28"/>
        <v>6.7099616471081909</v>
      </c>
      <c r="L80" s="21">
        <f t="shared" si="28"/>
        <v>6.7099616471081909</v>
      </c>
      <c r="M80" s="21">
        <f t="shared" si="28"/>
        <v>6.7099616471081909</v>
      </c>
      <c r="N80" s="21">
        <f t="shared" si="28"/>
        <v>6.7099616471081909</v>
      </c>
      <c r="O80" s="21">
        <f t="shared" si="28"/>
        <v>6.7099616471081909</v>
      </c>
      <c r="P80" s="21">
        <f t="shared" si="28"/>
        <v>6.7099616471081909</v>
      </c>
      <c r="Q80" s="21">
        <f t="shared" si="28"/>
        <v>6.7099616471081909</v>
      </c>
      <c r="R80" s="21">
        <f t="shared" si="28"/>
        <v>6.7099616471081909</v>
      </c>
      <c r="S80" s="21">
        <f t="shared" si="28"/>
        <v>6.7099616471081909</v>
      </c>
      <c r="T80" s="21">
        <f t="shared" si="28"/>
        <v>6.7099616471081909</v>
      </c>
      <c r="U80" s="21">
        <f t="shared" si="28"/>
        <v>6.7099616471081909</v>
      </c>
      <c r="V80" s="21">
        <f t="shared" si="28"/>
        <v>6.7099616471081909</v>
      </c>
      <c r="W80" s="17"/>
      <c r="X80" s="17"/>
      <c r="Y80" s="17"/>
      <c r="Z80" s="17"/>
      <c r="AA80" s="17"/>
      <c r="AB80" s="17"/>
      <c r="AC80" s="17"/>
      <c r="AD80" s="17"/>
      <c r="AE80" s="17"/>
      <c r="AF80" s="17"/>
      <c r="AG80" s="17"/>
      <c r="AH80" s="17"/>
      <c r="AI80" s="17"/>
      <c r="AJ80" s="17"/>
      <c r="AK80" s="17"/>
    </row>
    <row r="81" spans="1:40" s="3" customFormat="1" ht="12" x14ac:dyDescent="0.3">
      <c r="A81" s="17"/>
      <c r="C81" s="3" t="s">
        <v>129</v>
      </c>
      <c r="D81" s="8" t="s">
        <v>32</v>
      </c>
      <c r="E81" s="17"/>
      <c r="F81" s="19"/>
      <c r="G81" s="19"/>
      <c r="H81" s="19"/>
      <c r="I81" s="19"/>
      <c r="J81" s="21">
        <f>J72*J15</f>
        <v>6.2359313276235486</v>
      </c>
      <c r="K81" s="21">
        <f t="shared" si="28"/>
        <v>6.2359313276235486</v>
      </c>
      <c r="L81" s="21">
        <f t="shared" si="28"/>
        <v>6.2359313276235486</v>
      </c>
      <c r="M81" s="21">
        <f t="shared" si="28"/>
        <v>6.2359313276235486</v>
      </c>
      <c r="N81" s="21">
        <f t="shared" si="28"/>
        <v>6.2359313276235486</v>
      </c>
      <c r="O81" s="21">
        <f t="shared" si="28"/>
        <v>6.2359313276235486</v>
      </c>
      <c r="P81" s="21">
        <f t="shared" si="28"/>
        <v>6.2359313276235486</v>
      </c>
      <c r="Q81" s="21">
        <f t="shared" si="28"/>
        <v>6.2359313276235486</v>
      </c>
      <c r="R81" s="21">
        <f t="shared" si="28"/>
        <v>6.2359313276235486</v>
      </c>
      <c r="S81" s="21">
        <f t="shared" si="28"/>
        <v>6.2359313276235486</v>
      </c>
      <c r="T81" s="21">
        <f t="shared" si="28"/>
        <v>6.2359313276235486</v>
      </c>
      <c r="U81" s="21">
        <f t="shared" si="28"/>
        <v>6.2359313276235486</v>
      </c>
      <c r="V81" s="21">
        <f t="shared" si="28"/>
        <v>6.2359313276235486</v>
      </c>
      <c r="W81" s="17"/>
      <c r="X81" s="17"/>
      <c r="Y81" s="17"/>
      <c r="Z81" s="17"/>
      <c r="AA81" s="17"/>
      <c r="AB81" s="17"/>
      <c r="AC81" s="17"/>
      <c r="AD81" s="17"/>
      <c r="AE81" s="17"/>
      <c r="AF81" s="17"/>
      <c r="AG81" s="17"/>
      <c r="AH81" s="17"/>
      <c r="AI81" s="17"/>
      <c r="AJ81" s="17"/>
      <c r="AK81" s="17"/>
    </row>
    <row r="82" spans="1:40" s="3" customFormat="1" ht="12" x14ac:dyDescent="0.3">
      <c r="A82" s="17"/>
      <c r="C82" s="3" t="s">
        <v>130</v>
      </c>
      <c r="D82" s="8" t="s">
        <v>32</v>
      </c>
      <c r="E82" s="17"/>
      <c r="F82" s="19"/>
      <c r="G82" s="19"/>
      <c r="H82" s="19"/>
      <c r="I82" s="19"/>
      <c r="J82" s="19"/>
      <c r="K82" s="21">
        <f>K72*K15</f>
        <v>5.7521532420595669</v>
      </c>
      <c r="L82" s="21">
        <f t="shared" si="28"/>
        <v>5.7521532420595669</v>
      </c>
      <c r="M82" s="21">
        <f t="shared" si="28"/>
        <v>5.7521532420595669</v>
      </c>
      <c r="N82" s="21">
        <f t="shared" si="28"/>
        <v>5.7521532420595669</v>
      </c>
      <c r="O82" s="21">
        <f t="shared" si="28"/>
        <v>5.7521532420595669</v>
      </c>
      <c r="P82" s="21">
        <f t="shared" si="28"/>
        <v>5.7521532420595669</v>
      </c>
      <c r="Q82" s="21">
        <f t="shared" si="28"/>
        <v>5.7521532420595669</v>
      </c>
      <c r="R82" s="21">
        <f t="shared" si="28"/>
        <v>5.7521532420595669</v>
      </c>
      <c r="S82" s="21">
        <f t="shared" si="28"/>
        <v>5.7521532420595669</v>
      </c>
      <c r="T82" s="21">
        <f t="shared" si="28"/>
        <v>5.7521532420595669</v>
      </c>
      <c r="U82" s="21">
        <f t="shared" si="28"/>
        <v>5.7521532420595669</v>
      </c>
      <c r="V82" s="21">
        <f t="shared" si="28"/>
        <v>5.7521532420595669</v>
      </c>
      <c r="W82" s="17"/>
      <c r="X82" s="17"/>
      <c r="Y82" s="17"/>
      <c r="Z82" s="17"/>
      <c r="AA82" s="17"/>
      <c r="AB82" s="17"/>
      <c r="AC82" s="17"/>
      <c r="AD82" s="17"/>
      <c r="AE82" s="17"/>
      <c r="AF82" s="17"/>
      <c r="AG82" s="17"/>
      <c r="AH82" s="17"/>
      <c r="AI82" s="17"/>
      <c r="AJ82" s="17"/>
      <c r="AK82" s="17"/>
    </row>
    <row r="83" spans="1:40" s="3" customFormat="1" ht="12" x14ac:dyDescent="0.3">
      <c r="A83" s="17"/>
      <c r="C83" s="3" t="s">
        <v>131</v>
      </c>
      <c r="D83" s="8" t="s">
        <v>32</v>
      </c>
      <c r="E83" s="17"/>
      <c r="F83" s="19"/>
      <c r="G83" s="19"/>
      <c r="H83" s="19"/>
      <c r="I83" s="19"/>
      <c r="J83" s="19"/>
      <c r="K83" s="19"/>
      <c r="L83" s="21">
        <f>L72*L15</f>
        <v>5.2593203088787561</v>
      </c>
      <c r="M83" s="21">
        <f t="shared" si="28"/>
        <v>5.2593203088787561</v>
      </c>
      <c r="N83" s="21">
        <f t="shared" si="28"/>
        <v>5.2593203088787561</v>
      </c>
      <c r="O83" s="21">
        <f t="shared" si="28"/>
        <v>5.2593203088787561</v>
      </c>
      <c r="P83" s="21">
        <f t="shared" si="28"/>
        <v>5.2593203088787561</v>
      </c>
      <c r="Q83" s="21">
        <f t="shared" si="28"/>
        <v>5.2593203088787561</v>
      </c>
      <c r="R83" s="21">
        <f t="shared" si="28"/>
        <v>5.2593203088787561</v>
      </c>
      <c r="S83" s="21">
        <f t="shared" si="28"/>
        <v>5.2593203088787561</v>
      </c>
      <c r="T83" s="21">
        <f t="shared" si="28"/>
        <v>5.2593203088787561</v>
      </c>
      <c r="U83" s="21">
        <f t="shared" si="28"/>
        <v>5.2593203088787561</v>
      </c>
      <c r="V83" s="21">
        <f t="shared" si="28"/>
        <v>5.2593203088787561</v>
      </c>
      <c r="W83" s="17"/>
      <c r="X83" s="17"/>
      <c r="Y83" s="17"/>
      <c r="Z83" s="17"/>
      <c r="AA83" s="17"/>
      <c r="AB83" s="17"/>
      <c r="AC83" s="17"/>
      <c r="AD83" s="17"/>
      <c r="AE83" s="17"/>
      <c r="AF83" s="17"/>
      <c r="AG83" s="17"/>
      <c r="AH83" s="17"/>
      <c r="AI83" s="17"/>
      <c r="AJ83" s="17"/>
      <c r="AK83" s="17"/>
    </row>
    <row r="84" spans="1:40" s="3" customFormat="1" ht="12" x14ac:dyDescent="0.3">
      <c r="A84" s="17"/>
      <c r="C84" s="3" t="s">
        <v>179</v>
      </c>
      <c r="D84" s="8" t="s">
        <v>32</v>
      </c>
      <c r="E84" s="17"/>
      <c r="F84" s="19"/>
      <c r="G84" s="19"/>
      <c r="H84" s="19"/>
      <c r="I84" s="19"/>
      <c r="J84" s="19"/>
      <c r="K84" s="19"/>
      <c r="L84" s="21"/>
      <c r="M84" s="21">
        <f>M72*M15</f>
        <v>4.934376850056772</v>
      </c>
      <c r="N84" s="21">
        <f t="shared" si="28"/>
        <v>4.934376850056772</v>
      </c>
      <c r="O84" s="21">
        <f t="shared" si="28"/>
        <v>4.934376850056772</v>
      </c>
      <c r="P84" s="21">
        <f t="shared" si="28"/>
        <v>4.934376850056772</v>
      </c>
      <c r="Q84" s="21">
        <f t="shared" si="28"/>
        <v>4.934376850056772</v>
      </c>
      <c r="R84" s="21">
        <f t="shared" si="28"/>
        <v>4.934376850056772</v>
      </c>
      <c r="S84" s="21">
        <f t="shared" si="28"/>
        <v>4.934376850056772</v>
      </c>
      <c r="T84" s="21">
        <f t="shared" si="28"/>
        <v>4.934376850056772</v>
      </c>
      <c r="U84" s="21">
        <f t="shared" si="28"/>
        <v>4.934376850056772</v>
      </c>
      <c r="V84" s="21">
        <f t="shared" si="28"/>
        <v>4.934376850056772</v>
      </c>
      <c r="W84" s="17"/>
      <c r="X84" s="17"/>
      <c r="Y84" s="17"/>
      <c r="Z84" s="17"/>
      <c r="AA84" s="17"/>
      <c r="AB84" s="17"/>
      <c r="AC84" s="17"/>
      <c r="AD84" s="17"/>
      <c r="AE84" s="17"/>
      <c r="AF84" s="17"/>
      <c r="AG84" s="17"/>
      <c r="AH84" s="17"/>
      <c r="AI84" s="17"/>
      <c r="AJ84" s="17"/>
      <c r="AK84" s="17"/>
    </row>
    <row r="85" spans="1:40" s="3" customFormat="1" ht="12" x14ac:dyDescent="0.3">
      <c r="A85" s="17"/>
      <c r="C85" s="3" t="s">
        <v>180</v>
      </c>
      <c r="D85" s="8" t="s">
        <v>32</v>
      </c>
      <c r="E85" s="17"/>
      <c r="F85" s="19"/>
      <c r="G85" s="19"/>
      <c r="H85" s="19"/>
      <c r="I85" s="19"/>
      <c r="J85" s="19"/>
      <c r="K85" s="19"/>
      <c r="L85" s="21"/>
      <c r="M85" s="21"/>
      <c r="N85" s="21">
        <f>N72*N15</f>
        <v>4.5512172997702764</v>
      </c>
      <c r="O85" s="21">
        <f t="shared" si="28"/>
        <v>4.5512172997702764</v>
      </c>
      <c r="P85" s="21">
        <f t="shared" si="28"/>
        <v>4.5512172997702764</v>
      </c>
      <c r="Q85" s="21">
        <f t="shared" si="28"/>
        <v>4.5512172997702764</v>
      </c>
      <c r="R85" s="21">
        <f t="shared" si="28"/>
        <v>4.5512172997702764</v>
      </c>
      <c r="S85" s="21">
        <f t="shared" si="28"/>
        <v>4.5512172997702764</v>
      </c>
      <c r="T85" s="21">
        <f t="shared" si="28"/>
        <v>4.5512172997702764</v>
      </c>
      <c r="U85" s="21">
        <f t="shared" si="28"/>
        <v>4.5512172997702764</v>
      </c>
      <c r="V85" s="21">
        <f t="shared" si="28"/>
        <v>4.5512172997702764</v>
      </c>
      <c r="W85" s="17"/>
      <c r="X85" s="17"/>
      <c r="Y85" s="17"/>
      <c r="Z85" s="17"/>
      <c r="AA85" s="17"/>
      <c r="AB85" s="17"/>
      <c r="AC85" s="17"/>
      <c r="AD85" s="17"/>
      <c r="AE85" s="17"/>
      <c r="AF85" s="17"/>
      <c r="AG85" s="17"/>
      <c r="AH85" s="17"/>
      <c r="AI85" s="17"/>
      <c r="AJ85" s="17"/>
      <c r="AK85" s="17"/>
    </row>
    <row r="86" spans="1:40" s="3" customFormat="1" ht="12" x14ac:dyDescent="0.3">
      <c r="A86" s="17"/>
      <c r="C86" s="3" t="s">
        <v>181</v>
      </c>
      <c r="D86" s="8" t="s">
        <v>32</v>
      </c>
      <c r="E86" s="17"/>
      <c r="F86" s="19"/>
      <c r="G86" s="19"/>
      <c r="H86" s="19"/>
      <c r="I86" s="19"/>
      <c r="J86" s="19"/>
      <c r="K86" s="19"/>
      <c r="L86" s="21"/>
      <c r="M86" s="21"/>
      <c r="N86" s="21"/>
      <c r="O86" s="21">
        <f>O72*O15</f>
        <v>4.2199504088572439</v>
      </c>
      <c r="P86" s="21">
        <f t="shared" si="28"/>
        <v>4.2199504088572439</v>
      </c>
      <c r="Q86" s="21">
        <f t="shared" si="28"/>
        <v>4.2199504088572439</v>
      </c>
      <c r="R86" s="21">
        <f t="shared" si="28"/>
        <v>4.2199504088572439</v>
      </c>
      <c r="S86" s="21">
        <f t="shared" si="28"/>
        <v>4.2199504088572439</v>
      </c>
      <c r="T86" s="21">
        <f t="shared" si="28"/>
        <v>4.2199504088572439</v>
      </c>
      <c r="U86" s="21">
        <f t="shared" si="28"/>
        <v>4.2199504088572439</v>
      </c>
      <c r="V86" s="21">
        <f t="shared" si="28"/>
        <v>4.2199504088572439</v>
      </c>
      <c r="W86" s="17"/>
      <c r="X86" s="17"/>
      <c r="Y86" s="17"/>
      <c r="Z86" s="17"/>
      <c r="AA86" s="17"/>
      <c r="AB86" s="17"/>
      <c r="AC86" s="17"/>
      <c r="AD86" s="17"/>
      <c r="AE86" s="17"/>
      <c r="AF86" s="17"/>
      <c r="AG86" s="17"/>
      <c r="AH86" s="17"/>
      <c r="AI86" s="17"/>
      <c r="AJ86" s="17"/>
      <c r="AK86" s="17"/>
    </row>
    <row r="87" spans="1:40" s="3" customFormat="1" ht="12" x14ac:dyDescent="0.3">
      <c r="A87" s="17"/>
      <c r="C87" s="3" t="s">
        <v>182</v>
      </c>
      <c r="D87" s="8" t="s">
        <v>32</v>
      </c>
      <c r="E87" s="17"/>
      <c r="F87" s="19"/>
      <c r="G87" s="19"/>
      <c r="H87" s="19"/>
      <c r="I87" s="19"/>
      <c r="J87" s="19"/>
      <c r="K87" s="19"/>
      <c r="L87" s="21"/>
      <c r="M87" s="21"/>
      <c r="N87" s="21"/>
      <c r="O87" s="21"/>
      <c r="P87" s="21">
        <f>P72*P15</f>
        <v>3.8842895891402076</v>
      </c>
      <c r="Q87" s="21">
        <f t="shared" si="28"/>
        <v>3.8842895891402076</v>
      </c>
      <c r="R87" s="21">
        <f t="shared" si="28"/>
        <v>3.8842895891402076</v>
      </c>
      <c r="S87" s="21">
        <f t="shared" si="28"/>
        <v>3.8842895891402076</v>
      </c>
      <c r="T87" s="21">
        <f t="shared" si="28"/>
        <v>3.8842895891402076</v>
      </c>
      <c r="U87" s="21">
        <f t="shared" si="28"/>
        <v>3.8842895891402076</v>
      </c>
      <c r="V87" s="21">
        <f t="shared" si="28"/>
        <v>3.8842895891402076</v>
      </c>
      <c r="W87" s="17"/>
      <c r="X87" s="17"/>
      <c r="Y87" s="17"/>
      <c r="Z87" s="17"/>
      <c r="AA87" s="17"/>
      <c r="AB87" s="17"/>
      <c r="AC87" s="17"/>
      <c r="AD87" s="17"/>
      <c r="AE87" s="17"/>
      <c r="AF87" s="17"/>
      <c r="AG87" s="17"/>
      <c r="AH87" s="17"/>
      <c r="AI87" s="17"/>
      <c r="AJ87" s="17"/>
      <c r="AK87" s="17"/>
    </row>
    <row r="88" spans="1:40" s="3" customFormat="1" ht="12" x14ac:dyDescent="0.3">
      <c r="A88" s="17"/>
      <c r="C88" s="3" t="s">
        <v>183</v>
      </c>
      <c r="D88" s="8" t="s">
        <v>32</v>
      </c>
      <c r="E88" s="17"/>
      <c r="F88" s="19"/>
      <c r="G88" s="19"/>
      <c r="H88" s="19"/>
      <c r="I88" s="19"/>
      <c r="J88" s="19"/>
      <c r="K88" s="19"/>
      <c r="L88" s="21"/>
      <c r="M88" s="21"/>
      <c r="N88" s="21"/>
      <c r="O88" s="21"/>
      <c r="P88" s="21"/>
      <c r="Q88" s="21">
        <f>Q72*Q15</f>
        <v>4.3408407953539028</v>
      </c>
      <c r="R88" s="21">
        <f t="shared" si="28"/>
        <v>4.3408407953539028</v>
      </c>
      <c r="S88" s="21">
        <f t="shared" si="28"/>
        <v>4.3408407953539028</v>
      </c>
      <c r="T88" s="21">
        <f t="shared" si="28"/>
        <v>4.3408407953539028</v>
      </c>
      <c r="U88" s="21">
        <f t="shared" si="28"/>
        <v>4.3408407953539028</v>
      </c>
      <c r="V88" s="21">
        <f t="shared" si="28"/>
        <v>4.3408407953539028</v>
      </c>
      <c r="W88" s="17"/>
      <c r="X88" s="17"/>
      <c r="Y88" s="17"/>
      <c r="Z88" s="17"/>
      <c r="AA88" s="17"/>
      <c r="AB88" s="17"/>
      <c r="AC88" s="17"/>
      <c r="AD88" s="17"/>
      <c r="AE88" s="17"/>
      <c r="AF88" s="17"/>
      <c r="AG88" s="17"/>
      <c r="AH88" s="17"/>
      <c r="AI88" s="17"/>
      <c r="AJ88" s="17"/>
      <c r="AK88" s="17"/>
    </row>
    <row r="89" spans="1:40" s="3" customFormat="1" ht="12" x14ac:dyDescent="0.3">
      <c r="A89" s="17"/>
      <c r="C89" s="3" t="s">
        <v>295</v>
      </c>
      <c r="D89" s="8" t="s">
        <v>32</v>
      </c>
      <c r="E89" s="17"/>
      <c r="F89" s="19"/>
      <c r="G89" s="19"/>
      <c r="H89" s="19"/>
      <c r="I89" s="19"/>
      <c r="J89" s="19"/>
      <c r="K89" s="19"/>
      <c r="L89" s="21"/>
      <c r="M89" s="21"/>
      <c r="N89" s="21"/>
      <c r="O89" s="21"/>
      <c r="P89" s="21"/>
      <c r="Q89" s="21"/>
      <c r="R89" s="21">
        <f>R72*R15</f>
        <v>6.2224521398346768</v>
      </c>
      <c r="S89" s="21">
        <f t="shared" si="28"/>
        <v>6.2224521398346768</v>
      </c>
      <c r="T89" s="21">
        <f t="shared" si="28"/>
        <v>6.2224521398346768</v>
      </c>
      <c r="U89" s="21">
        <f t="shared" si="28"/>
        <v>6.2224521398346768</v>
      </c>
      <c r="V89" s="21">
        <f t="shared" si="28"/>
        <v>6.2224521398346768</v>
      </c>
      <c r="W89" s="17"/>
      <c r="X89" s="17"/>
      <c r="Y89" s="17"/>
      <c r="Z89" s="17"/>
      <c r="AA89" s="17"/>
      <c r="AB89" s="17"/>
      <c r="AC89" s="17"/>
      <c r="AD89" s="17"/>
      <c r="AE89" s="17"/>
      <c r="AF89" s="17"/>
      <c r="AG89" s="17"/>
      <c r="AH89" s="17"/>
      <c r="AI89" s="17"/>
      <c r="AJ89" s="17"/>
      <c r="AK89" s="17"/>
    </row>
    <row r="90" spans="1:40" s="3" customFormat="1" ht="12" x14ac:dyDescent="0.3">
      <c r="A90" s="17"/>
      <c r="C90" s="3" t="s">
        <v>296</v>
      </c>
      <c r="D90" s="8" t="s">
        <v>32</v>
      </c>
      <c r="E90" s="17"/>
      <c r="F90" s="19"/>
      <c r="G90" s="19"/>
      <c r="H90" s="19"/>
      <c r="I90" s="19"/>
      <c r="J90" s="19"/>
      <c r="K90" s="19"/>
      <c r="L90" s="21"/>
      <c r="M90" s="21"/>
      <c r="N90" s="21"/>
      <c r="O90" s="21"/>
      <c r="P90" s="21"/>
      <c r="Q90" s="21"/>
      <c r="R90" s="21"/>
      <c r="S90" s="21">
        <f>S72*S15</f>
        <v>8.6310017515402233</v>
      </c>
      <c r="T90" s="21">
        <f t="shared" si="28"/>
        <v>8.6310017515402233</v>
      </c>
      <c r="U90" s="21">
        <f t="shared" si="28"/>
        <v>8.6310017515402233</v>
      </c>
      <c r="V90" s="21">
        <f t="shared" si="28"/>
        <v>8.6310017515402233</v>
      </c>
      <c r="W90" s="17"/>
      <c r="X90" s="17"/>
      <c r="Y90" s="17"/>
      <c r="Z90" s="17"/>
      <c r="AA90" s="17"/>
      <c r="AB90" s="17"/>
      <c r="AC90" s="17"/>
      <c r="AD90" s="17"/>
      <c r="AE90" s="17"/>
      <c r="AF90" s="17"/>
      <c r="AG90" s="17"/>
      <c r="AH90" s="17"/>
      <c r="AI90" s="17"/>
      <c r="AJ90" s="17"/>
      <c r="AK90" s="17"/>
    </row>
    <row r="91" spans="1:40" s="3" customFormat="1" ht="12" x14ac:dyDescent="0.3">
      <c r="A91" s="17"/>
      <c r="C91" s="3" t="s">
        <v>297</v>
      </c>
      <c r="D91" s="8" t="s">
        <v>32</v>
      </c>
      <c r="E91" s="17"/>
      <c r="F91" s="19"/>
      <c r="G91" s="19"/>
      <c r="H91" s="19"/>
      <c r="I91" s="19"/>
      <c r="J91" s="19"/>
      <c r="K91" s="19"/>
      <c r="L91" s="21"/>
      <c r="M91" s="21"/>
      <c r="N91" s="21"/>
      <c r="O91" s="21"/>
      <c r="P91" s="21"/>
      <c r="Q91" s="21"/>
      <c r="R91" s="21"/>
      <c r="S91" s="21"/>
      <c r="T91" s="21">
        <f>T72*T15</f>
        <v>11.165377846684677</v>
      </c>
      <c r="U91" s="21">
        <f t="shared" si="28"/>
        <v>11.165377846684677</v>
      </c>
      <c r="V91" s="21">
        <f t="shared" si="28"/>
        <v>11.165377846684677</v>
      </c>
      <c r="W91" s="17"/>
      <c r="X91" s="17"/>
      <c r="Y91" s="17"/>
      <c r="Z91" s="17"/>
      <c r="AA91" s="17"/>
      <c r="AB91" s="17"/>
      <c r="AC91" s="17"/>
      <c r="AD91" s="17"/>
      <c r="AE91" s="17"/>
      <c r="AF91" s="17"/>
      <c r="AG91" s="17"/>
      <c r="AH91" s="17"/>
      <c r="AI91" s="17"/>
      <c r="AJ91" s="17"/>
      <c r="AK91" s="17"/>
    </row>
    <row r="92" spans="1:40" s="3" customFormat="1" ht="12" x14ac:dyDescent="0.3">
      <c r="A92" s="17"/>
      <c r="C92" s="3" t="s">
        <v>298</v>
      </c>
      <c r="D92" s="8" t="s">
        <v>32</v>
      </c>
      <c r="E92" s="17"/>
      <c r="F92" s="19"/>
      <c r="G92" s="19"/>
      <c r="H92" s="19"/>
      <c r="I92" s="19"/>
      <c r="J92" s="19"/>
      <c r="K92" s="19"/>
      <c r="L92" s="21"/>
      <c r="M92" s="21"/>
      <c r="N92" s="21"/>
      <c r="O92" s="21"/>
      <c r="P92" s="21"/>
      <c r="Q92" s="21"/>
      <c r="R92" s="21"/>
      <c r="S92" s="21"/>
      <c r="T92" s="21"/>
      <c r="U92" s="21">
        <f>U72*U15</f>
        <v>13.259704436778559</v>
      </c>
      <c r="V92" s="21">
        <f t="shared" si="28"/>
        <v>13.259704436778559</v>
      </c>
      <c r="W92" s="17"/>
      <c r="X92" s="17"/>
      <c r="Y92" s="17"/>
      <c r="Z92" s="17"/>
      <c r="AA92" s="17"/>
      <c r="AB92" s="17"/>
      <c r="AC92" s="17"/>
      <c r="AD92" s="17"/>
      <c r="AE92" s="17"/>
      <c r="AF92" s="17"/>
      <c r="AG92" s="17"/>
      <c r="AH92" s="17"/>
      <c r="AI92" s="17"/>
      <c r="AJ92" s="17"/>
      <c r="AK92" s="17"/>
    </row>
    <row r="93" spans="1:40" s="3" customFormat="1" ht="12" x14ac:dyDescent="0.3">
      <c r="A93" s="17"/>
      <c r="C93" s="3" t="s">
        <v>299</v>
      </c>
      <c r="D93" s="8" t="s">
        <v>32</v>
      </c>
      <c r="E93" s="17"/>
      <c r="F93" s="19"/>
      <c r="G93" s="19"/>
      <c r="H93" s="19"/>
      <c r="I93" s="19"/>
      <c r="J93" s="19"/>
      <c r="K93" s="19"/>
      <c r="L93" s="21"/>
      <c r="M93" s="21"/>
      <c r="N93" s="21"/>
      <c r="O93" s="21"/>
      <c r="P93" s="21"/>
      <c r="Q93" s="21"/>
      <c r="R93" s="21"/>
      <c r="S93" s="21"/>
      <c r="T93" s="21"/>
      <c r="U93" s="21"/>
      <c r="V93" s="21">
        <f>V72*V15</f>
        <v>15.320532273979779</v>
      </c>
      <c r="W93" s="17"/>
      <c r="X93" s="17"/>
      <c r="Y93" s="17"/>
      <c r="Z93" s="17"/>
      <c r="AA93" s="17"/>
      <c r="AB93" s="17"/>
      <c r="AC93" s="17"/>
      <c r="AD93" s="17"/>
      <c r="AE93" s="17"/>
      <c r="AF93" s="17"/>
      <c r="AG93" s="17"/>
      <c r="AH93" s="17"/>
      <c r="AI93" s="17"/>
      <c r="AJ93" s="17"/>
      <c r="AK93" s="17"/>
    </row>
    <row r="94" spans="1:40" s="3" customFormat="1" ht="12" x14ac:dyDescent="0.3">
      <c r="A94" s="17"/>
      <c r="C94" s="9" t="s">
        <v>300</v>
      </c>
      <c r="D94" s="10" t="s">
        <v>32</v>
      </c>
      <c r="E94" s="23"/>
      <c r="F94" s="22">
        <f>SUM(F77:F93)</f>
        <v>0</v>
      </c>
      <c r="G94" s="22">
        <f t="shared" ref="G94:V94" si="29">SUM(G77:G93)</f>
        <v>0</v>
      </c>
      <c r="H94" s="22">
        <f t="shared" si="29"/>
        <v>7.1735765681000974</v>
      </c>
      <c r="I94" s="22">
        <f t="shared" si="29"/>
        <v>13.883538215208288</v>
      </c>
      <c r="J94" s="22">
        <f t="shared" si="29"/>
        <v>20.119469542831837</v>
      </c>
      <c r="K94" s="22">
        <f t="shared" si="29"/>
        <v>25.871622784891404</v>
      </c>
      <c r="L94" s="22">
        <f t="shared" si="29"/>
        <v>31.13094309377016</v>
      </c>
      <c r="M94" s="22">
        <f t="shared" si="29"/>
        <v>36.065319943826935</v>
      </c>
      <c r="N94" s="22">
        <f t="shared" si="29"/>
        <v>40.616537243597215</v>
      </c>
      <c r="O94" s="22">
        <f t="shared" si="29"/>
        <v>44.836487652454458</v>
      </c>
      <c r="P94" s="22">
        <f t="shared" si="29"/>
        <v>48.720777241594668</v>
      </c>
      <c r="Q94" s="22">
        <f t="shared" si="29"/>
        <v>53.061618036948573</v>
      </c>
      <c r="R94" s="22">
        <f t="shared" si="29"/>
        <v>59.284070176783253</v>
      </c>
      <c r="S94" s="22">
        <f t="shared" si="29"/>
        <v>67.915071928323471</v>
      </c>
      <c r="T94" s="22">
        <f t="shared" si="29"/>
        <v>79.080449775008148</v>
      </c>
      <c r="U94" s="22">
        <f t="shared" si="29"/>
        <v>92.340154211786711</v>
      </c>
      <c r="V94" s="22">
        <f t="shared" si="29"/>
        <v>107.66068648576649</v>
      </c>
      <c r="W94" s="17"/>
      <c r="X94" s="17"/>
      <c r="Y94" s="17"/>
      <c r="Z94" s="17"/>
      <c r="AA94" s="17"/>
      <c r="AB94" s="17"/>
      <c r="AC94" s="17"/>
      <c r="AD94" s="17"/>
      <c r="AE94" s="17"/>
      <c r="AF94" s="17"/>
      <c r="AG94" s="17"/>
      <c r="AH94" s="17"/>
      <c r="AI94" s="17"/>
      <c r="AJ94" s="17"/>
      <c r="AK94" s="17"/>
    </row>
    <row r="95" spans="1:40" s="3" customFormat="1" ht="12" x14ac:dyDescent="0.3">
      <c r="A95" s="17"/>
      <c r="C95" s="9"/>
      <c r="D95" s="10"/>
      <c r="E95" s="23"/>
      <c r="F95" s="22"/>
      <c r="G95" s="22"/>
      <c r="H95" s="22"/>
      <c r="I95" s="22"/>
      <c r="J95" s="22"/>
      <c r="K95" s="22"/>
      <c r="L95" s="22"/>
      <c r="M95" s="22"/>
      <c r="N95" s="22"/>
      <c r="O95" s="22"/>
      <c r="P95" s="22"/>
      <c r="Q95" s="22"/>
      <c r="R95" s="22"/>
      <c r="S95" s="22"/>
      <c r="T95" s="22"/>
      <c r="U95" s="22"/>
      <c r="V95" s="22"/>
      <c r="W95" s="17"/>
      <c r="X95" s="17"/>
      <c r="Y95" s="17"/>
      <c r="Z95" s="17"/>
      <c r="AA95" s="17"/>
      <c r="AB95" s="17"/>
      <c r="AC95" s="17"/>
      <c r="AD95" s="17"/>
      <c r="AE95" s="17"/>
      <c r="AF95" s="17"/>
      <c r="AG95" s="17"/>
      <c r="AH95" s="17"/>
      <c r="AI95" s="17"/>
      <c r="AJ95" s="17"/>
      <c r="AK95" s="17"/>
    </row>
    <row r="96" spans="1:40" s="3" customFormat="1" ht="12" x14ac:dyDescent="0.3">
      <c r="A96" s="17"/>
      <c r="C96" s="9" t="s">
        <v>291</v>
      </c>
      <c r="D96" s="8"/>
      <c r="E96" s="23"/>
      <c r="F96" s="22"/>
      <c r="G96" s="22"/>
      <c r="H96" s="22"/>
      <c r="I96" s="22"/>
      <c r="J96" s="22"/>
      <c r="K96" s="22"/>
      <c r="L96" s="22"/>
      <c r="M96" s="22"/>
      <c r="N96" s="22"/>
      <c r="O96" s="22"/>
      <c r="P96" s="22"/>
      <c r="Q96" s="22"/>
      <c r="R96" s="22"/>
      <c r="S96" s="22"/>
      <c r="T96" s="22"/>
      <c r="U96" s="22"/>
      <c r="V96" s="22"/>
      <c r="W96" s="17"/>
      <c r="X96" s="17"/>
      <c r="Y96" s="17"/>
      <c r="Z96" s="4">
        <v>2021</v>
      </c>
      <c r="AA96" s="4">
        <f t="shared" ref="AA96:AN96" si="30">Z96+1</f>
        <v>2022</v>
      </c>
      <c r="AB96" s="4">
        <f t="shared" si="30"/>
        <v>2023</v>
      </c>
      <c r="AC96" s="4">
        <f t="shared" si="30"/>
        <v>2024</v>
      </c>
      <c r="AD96" s="4">
        <f t="shared" si="30"/>
        <v>2025</v>
      </c>
      <c r="AE96" s="4">
        <f t="shared" si="30"/>
        <v>2026</v>
      </c>
      <c r="AF96" s="4">
        <f t="shared" si="30"/>
        <v>2027</v>
      </c>
      <c r="AG96" s="4">
        <f t="shared" si="30"/>
        <v>2028</v>
      </c>
      <c r="AH96" s="4">
        <f t="shared" si="30"/>
        <v>2029</v>
      </c>
      <c r="AI96" s="4">
        <f t="shared" si="30"/>
        <v>2030</v>
      </c>
      <c r="AJ96" s="4">
        <f t="shared" si="30"/>
        <v>2031</v>
      </c>
      <c r="AK96" s="4">
        <f t="shared" si="30"/>
        <v>2032</v>
      </c>
      <c r="AL96" s="4">
        <f t="shared" si="30"/>
        <v>2033</v>
      </c>
      <c r="AM96" s="4">
        <f t="shared" si="30"/>
        <v>2034</v>
      </c>
      <c r="AN96" s="4">
        <f t="shared" si="30"/>
        <v>2035</v>
      </c>
    </row>
    <row r="97" spans="1:41" s="3" customFormat="1" ht="12" x14ac:dyDescent="0.3">
      <c r="A97" s="17"/>
      <c r="C97" s="3" t="s">
        <v>301</v>
      </c>
      <c r="D97" s="53" t="s">
        <v>292</v>
      </c>
      <c r="E97" s="23"/>
      <c r="F97" s="22"/>
      <c r="G97" s="54" t="s">
        <v>237</v>
      </c>
      <c r="H97" s="22"/>
      <c r="I97" s="22"/>
      <c r="J97" s="22"/>
      <c r="K97" s="22"/>
      <c r="L97" s="22"/>
      <c r="M97" s="22"/>
      <c r="N97" s="22"/>
      <c r="O97" s="22"/>
      <c r="P97" s="22"/>
      <c r="Q97" s="22"/>
      <c r="R97" s="22"/>
      <c r="S97" s="22"/>
      <c r="T97" s="22"/>
      <c r="U97" s="22"/>
      <c r="V97" s="22"/>
      <c r="W97" s="17"/>
      <c r="X97" s="17"/>
      <c r="Y97" s="17"/>
      <c r="Z97" s="49" t="s">
        <v>394</v>
      </c>
      <c r="AA97" s="17"/>
      <c r="AB97" s="17"/>
      <c r="AC97" s="17"/>
      <c r="AD97" s="17"/>
      <c r="AE97" s="17"/>
      <c r="AF97" s="17"/>
      <c r="AG97" s="17"/>
      <c r="AH97" s="17"/>
      <c r="AI97" s="17"/>
      <c r="AJ97" s="63"/>
      <c r="AK97" s="63"/>
      <c r="AL97" s="64"/>
      <c r="AM97" s="64"/>
      <c r="AN97" s="64"/>
      <c r="AO97" s="64"/>
    </row>
    <row r="98" spans="1:41" s="3" customFormat="1" ht="12" x14ac:dyDescent="0.3">
      <c r="A98" s="17"/>
      <c r="C98" s="3" t="s">
        <v>184</v>
      </c>
      <c r="D98" s="8" t="s">
        <v>32</v>
      </c>
      <c r="E98" s="17"/>
      <c r="F98" s="21">
        <f>F73*F16</f>
        <v>0</v>
      </c>
      <c r="G98" s="21">
        <f>IF(G$9&gt;$D$6,0,F98)</f>
        <v>0</v>
      </c>
      <c r="H98" s="21">
        <f t="shared" ref="H98:V113" si="31">IF(H$9&gt;$D$6,0,G98)</f>
        <v>0</v>
      </c>
      <c r="I98" s="21">
        <f t="shared" si="31"/>
        <v>0</v>
      </c>
      <c r="J98" s="21">
        <f t="shared" si="31"/>
        <v>0</v>
      </c>
      <c r="K98" s="21">
        <f t="shared" si="31"/>
        <v>0</v>
      </c>
      <c r="L98" s="21">
        <f t="shared" si="31"/>
        <v>0</v>
      </c>
      <c r="M98" s="21">
        <f t="shared" si="31"/>
        <v>0</v>
      </c>
      <c r="N98" s="21">
        <f t="shared" si="31"/>
        <v>0</v>
      </c>
      <c r="O98" s="21">
        <f t="shared" si="31"/>
        <v>0</v>
      </c>
      <c r="P98" s="21"/>
      <c r="Q98" s="21"/>
      <c r="R98" s="21"/>
      <c r="S98" s="21"/>
      <c r="T98" s="21"/>
      <c r="U98" s="21"/>
      <c r="V98" s="21"/>
      <c r="W98" s="17"/>
      <c r="X98" s="17"/>
      <c r="Y98" s="17"/>
      <c r="Z98" s="49"/>
      <c r="AA98" s="49"/>
      <c r="AB98" s="49"/>
      <c r="AC98" s="49"/>
      <c r="AD98" s="49"/>
      <c r="AE98" s="49"/>
      <c r="AF98" s="49"/>
      <c r="AG98" s="49"/>
      <c r="AH98" s="17"/>
      <c r="AI98" s="17"/>
      <c r="AJ98" s="17"/>
      <c r="AK98" s="17"/>
    </row>
    <row r="99" spans="1:41" s="3" customFormat="1" ht="12" x14ac:dyDescent="0.3">
      <c r="A99" s="17"/>
      <c r="C99" s="3" t="s">
        <v>185</v>
      </c>
      <c r="D99" s="8" t="s">
        <v>32</v>
      </c>
      <c r="E99" s="17"/>
      <c r="F99" s="19"/>
      <c r="G99" s="21">
        <f>G73*G16</f>
        <v>0</v>
      </c>
      <c r="H99" s="21">
        <f t="shared" si="31"/>
        <v>0</v>
      </c>
      <c r="I99" s="21">
        <f t="shared" si="31"/>
        <v>0</v>
      </c>
      <c r="J99" s="21">
        <f t="shared" si="31"/>
        <v>0</v>
      </c>
      <c r="K99" s="21">
        <f t="shared" si="31"/>
        <v>0</v>
      </c>
      <c r="L99" s="21">
        <f t="shared" si="31"/>
        <v>0</v>
      </c>
      <c r="M99" s="21">
        <f t="shared" si="31"/>
        <v>0</v>
      </c>
      <c r="N99" s="21">
        <f t="shared" si="31"/>
        <v>0</v>
      </c>
      <c r="O99" s="21">
        <f t="shared" si="31"/>
        <v>0</v>
      </c>
      <c r="P99" s="21">
        <f t="shared" si="31"/>
        <v>0</v>
      </c>
      <c r="Q99" s="21"/>
      <c r="R99" s="21"/>
      <c r="S99" s="21"/>
      <c r="T99" s="21"/>
      <c r="U99" s="21"/>
      <c r="V99" s="21"/>
      <c r="W99" s="17"/>
      <c r="X99" s="17"/>
      <c r="Y99" s="17"/>
      <c r="Z99" s="49"/>
      <c r="AA99" s="49"/>
      <c r="AB99" s="49"/>
      <c r="AC99" s="49"/>
      <c r="AD99" s="49"/>
      <c r="AE99" s="49"/>
      <c r="AF99" s="49"/>
      <c r="AG99" s="49"/>
      <c r="AH99" s="49"/>
      <c r="AI99" s="17"/>
      <c r="AJ99" s="17"/>
      <c r="AK99" s="17"/>
    </row>
    <row r="100" spans="1:41" s="3" customFormat="1" ht="12" x14ac:dyDescent="0.3">
      <c r="A100" s="17"/>
      <c r="C100" s="3" t="s">
        <v>186</v>
      </c>
      <c r="D100" s="8" t="s">
        <v>32</v>
      </c>
      <c r="E100" s="17"/>
      <c r="F100" s="19"/>
      <c r="G100" s="19"/>
      <c r="H100" s="21">
        <f>H73*H16</f>
        <v>4109.2992260948331</v>
      </c>
      <c r="I100" s="21">
        <f t="shared" si="31"/>
        <v>4109.2992260948331</v>
      </c>
      <c r="J100" s="21">
        <f t="shared" si="31"/>
        <v>4109.2992260948331</v>
      </c>
      <c r="K100" s="21">
        <f t="shared" si="31"/>
        <v>4109.2992260948331</v>
      </c>
      <c r="L100" s="21">
        <f>IF(L$9&gt;$D$6,0,K100)</f>
        <v>4109.2992260948331</v>
      </c>
      <c r="M100" s="21">
        <f t="shared" si="31"/>
        <v>4109.2992260948331</v>
      </c>
      <c r="N100" s="21">
        <f t="shared" si="31"/>
        <v>4109.2992260948331</v>
      </c>
      <c r="O100" s="21">
        <f t="shared" si="31"/>
        <v>4109.2992260948331</v>
      </c>
      <c r="P100" s="21">
        <f t="shared" si="31"/>
        <v>4109.2992260948331</v>
      </c>
      <c r="Q100" s="21">
        <f t="shared" si="31"/>
        <v>4109.2992260948331</v>
      </c>
      <c r="R100" s="21"/>
      <c r="S100" s="21"/>
      <c r="T100" s="21"/>
      <c r="U100" s="21"/>
      <c r="V100" s="21"/>
      <c r="W100" s="17"/>
      <c r="X100" s="17"/>
      <c r="Y100" s="17"/>
      <c r="Z100" s="65">
        <f>H16</f>
        <v>60.798949913357653</v>
      </c>
      <c r="AA100" s="65">
        <f>IF(I$9&gt;$D$6,0,Z100)</f>
        <v>60.798949913357653</v>
      </c>
      <c r="AB100" s="65">
        <f t="shared" ref="AB100:AN111" si="32">IF(J$9&gt;$D$6,0,AA100)</f>
        <v>60.798949913357653</v>
      </c>
      <c r="AC100" s="65">
        <f t="shared" si="32"/>
        <v>60.798949913357653</v>
      </c>
      <c r="AD100" s="65">
        <f t="shared" si="32"/>
        <v>60.798949913357653</v>
      </c>
      <c r="AE100" s="65">
        <f t="shared" si="32"/>
        <v>60.798949913357653</v>
      </c>
      <c r="AF100" s="65">
        <f t="shared" si="32"/>
        <v>60.798949913357653</v>
      </c>
      <c r="AG100" s="65">
        <f t="shared" si="32"/>
        <v>60.798949913357653</v>
      </c>
      <c r="AH100" s="65">
        <f t="shared" si="32"/>
        <v>60.798949913357653</v>
      </c>
      <c r="AI100" s="65">
        <f t="shared" si="32"/>
        <v>60.798949913357653</v>
      </c>
      <c r="AJ100" s="66"/>
      <c r="AK100" s="66"/>
      <c r="AL100" s="66"/>
      <c r="AM100" s="66"/>
      <c r="AN100" s="66"/>
    </row>
    <row r="101" spans="1:41" s="3" customFormat="1" ht="12" x14ac:dyDescent="0.3">
      <c r="A101" s="17"/>
      <c r="C101" s="3" t="s">
        <v>187</v>
      </c>
      <c r="D101" s="8" t="s">
        <v>32</v>
      </c>
      <c r="E101" s="17"/>
      <c r="F101" s="19"/>
      <c r="G101" s="19"/>
      <c r="H101" s="19"/>
      <c r="I101" s="21">
        <f>I73*I16</f>
        <v>3848.7915378351604</v>
      </c>
      <c r="J101" s="21">
        <f t="shared" si="31"/>
        <v>3848.7915378351604</v>
      </c>
      <c r="K101" s="21">
        <f t="shared" si="31"/>
        <v>3848.7915378351604</v>
      </c>
      <c r="L101" s="21">
        <f t="shared" si="31"/>
        <v>3848.7915378351604</v>
      </c>
      <c r="M101" s="21">
        <f t="shared" si="31"/>
        <v>3848.7915378351604</v>
      </c>
      <c r="N101" s="21">
        <f t="shared" si="31"/>
        <v>3848.7915378351604</v>
      </c>
      <c r="O101" s="21">
        <f t="shared" si="31"/>
        <v>3848.7915378351604</v>
      </c>
      <c r="P101" s="21">
        <f t="shared" si="31"/>
        <v>3848.7915378351604</v>
      </c>
      <c r="Q101" s="21">
        <f t="shared" si="31"/>
        <v>3848.7915378351604</v>
      </c>
      <c r="R101" s="21">
        <f t="shared" si="31"/>
        <v>3848.7915378351604</v>
      </c>
      <c r="S101" s="21"/>
      <c r="T101" s="21"/>
      <c r="U101" s="21"/>
      <c r="V101" s="21"/>
      <c r="W101" s="17"/>
      <c r="X101" s="17"/>
      <c r="Y101" s="17"/>
      <c r="Z101" s="17"/>
      <c r="AA101" s="65">
        <f>I16</f>
        <v>56.944620252970218</v>
      </c>
      <c r="AB101" s="65">
        <f>IF(J$9&gt;$D$6,0,AA101)</f>
        <v>56.944620252970218</v>
      </c>
      <c r="AC101" s="65">
        <f t="shared" si="32"/>
        <v>56.944620252970218</v>
      </c>
      <c r="AD101" s="65">
        <f t="shared" si="32"/>
        <v>56.944620252970218</v>
      </c>
      <c r="AE101" s="65">
        <f t="shared" si="32"/>
        <v>56.944620252970218</v>
      </c>
      <c r="AF101" s="65">
        <f t="shared" si="32"/>
        <v>56.944620252970218</v>
      </c>
      <c r="AG101" s="65">
        <f t="shared" si="32"/>
        <v>56.944620252970218</v>
      </c>
      <c r="AH101" s="65">
        <f t="shared" si="32"/>
        <v>56.944620252970218</v>
      </c>
      <c r="AI101" s="65">
        <f t="shared" si="32"/>
        <v>56.944620252970218</v>
      </c>
      <c r="AJ101" s="65">
        <f t="shared" si="32"/>
        <v>56.944620252970218</v>
      </c>
      <c r="AK101" s="66"/>
      <c r="AL101" s="67"/>
      <c r="AM101" s="67"/>
      <c r="AN101" s="67"/>
    </row>
    <row r="102" spans="1:41" s="3" customFormat="1" ht="12" x14ac:dyDescent="0.3">
      <c r="A102" s="17"/>
      <c r="C102" s="3" t="s">
        <v>188</v>
      </c>
      <c r="D102" s="8" t="s">
        <v>32</v>
      </c>
      <c r="E102" s="17"/>
      <c r="F102" s="19"/>
      <c r="G102" s="19"/>
      <c r="H102" s="19"/>
      <c r="I102" s="19"/>
      <c r="J102" s="21">
        <f>J73*J16</f>
        <v>3537.3234355839581</v>
      </c>
      <c r="K102" s="21">
        <f t="shared" si="31"/>
        <v>3537.3234355839581</v>
      </c>
      <c r="L102" s="21">
        <f t="shared" si="31"/>
        <v>3537.3234355839581</v>
      </c>
      <c r="M102" s="21">
        <f t="shared" si="31"/>
        <v>3537.3234355839581</v>
      </c>
      <c r="N102" s="21">
        <f t="shared" si="31"/>
        <v>3537.3234355839581</v>
      </c>
      <c r="O102" s="21">
        <f t="shared" si="31"/>
        <v>3537.3234355839581</v>
      </c>
      <c r="P102" s="21">
        <f t="shared" si="31"/>
        <v>3537.3234355839581</v>
      </c>
      <c r="Q102" s="21">
        <f t="shared" si="31"/>
        <v>3537.3234355839581</v>
      </c>
      <c r="R102" s="21">
        <f t="shared" si="31"/>
        <v>3537.3234355839581</v>
      </c>
      <c r="S102" s="21">
        <f t="shared" si="31"/>
        <v>3537.3234355839581</v>
      </c>
      <c r="T102" s="21"/>
      <c r="U102" s="21"/>
      <c r="V102" s="21"/>
      <c r="W102" s="17"/>
      <c r="X102" s="17"/>
      <c r="Y102" s="17"/>
      <c r="Z102" s="17"/>
      <c r="AA102" s="17"/>
      <c r="AB102" s="65">
        <f>J16</f>
        <v>52.336308103753566</v>
      </c>
      <c r="AC102" s="65">
        <f>IF(K$9&gt;$D$6,0,AB102)</f>
        <v>52.336308103753566</v>
      </c>
      <c r="AD102" s="65">
        <f t="shared" si="32"/>
        <v>52.336308103753566</v>
      </c>
      <c r="AE102" s="65">
        <f t="shared" si="32"/>
        <v>52.336308103753566</v>
      </c>
      <c r="AF102" s="65">
        <f t="shared" si="32"/>
        <v>52.336308103753566</v>
      </c>
      <c r="AG102" s="65">
        <f t="shared" si="32"/>
        <v>52.336308103753566</v>
      </c>
      <c r="AH102" s="65">
        <f t="shared" si="32"/>
        <v>52.336308103753566</v>
      </c>
      <c r="AI102" s="65">
        <f t="shared" si="32"/>
        <v>52.336308103753566</v>
      </c>
      <c r="AJ102" s="65">
        <f t="shared" si="32"/>
        <v>52.336308103753566</v>
      </c>
      <c r="AK102" s="65">
        <f t="shared" si="32"/>
        <v>52.336308103753566</v>
      </c>
      <c r="AL102" s="67"/>
      <c r="AM102" s="67"/>
      <c r="AN102" s="67"/>
    </row>
    <row r="103" spans="1:41" s="3" customFormat="1" ht="12" x14ac:dyDescent="0.3">
      <c r="A103" s="17"/>
      <c r="C103" s="3" t="s">
        <v>189</v>
      </c>
      <c r="D103" s="8" t="s">
        <v>32</v>
      </c>
      <c r="E103" s="17"/>
      <c r="F103" s="19"/>
      <c r="G103" s="19"/>
      <c r="H103" s="19"/>
      <c r="I103" s="19"/>
      <c r="J103" s="19"/>
      <c r="K103" s="21">
        <f>K73*K16</f>
        <v>3203.652375400146</v>
      </c>
      <c r="L103" s="21">
        <f t="shared" si="31"/>
        <v>3203.652375400146</v>
      </c>
      <c r="M103" s="21">
        <f t="shared" si="31"/>
        <v>3203.652375400146</v>
      </c>
      <c r="N103" s="21">
        <f t="shared" si="31"/>
        <v>3203.652375400146</v>
      </c>
      <c r="O103" s="21">
        <f t="shared" si="31"/>
        <v>3203.652375400146</v>
      </c>
      <c r="P103" s="21">
        <f t="shared" si="31"/>
        <v>3203.652375400146</v>
      </c>
      <c r="Q103" s="21">
        <f t="shared" si="31"/>
        <v>3203.652375400146</v>
      </c>
      <c r="R103" s="21">
        <f t="shared" si="31"/>
        <v>3203.652375400146</v>
      </c>
      <c r="S103" s="21">
        <f t="shared" si="31"/>
        <v>3203.652375400146</v>
      </c>
      <c r="T103" s="21">
        <f t="shared" si="31"/>
        <v>3203.652375400146</v>
      </c>
      <c r="U103" s="21"/>
      <c r="V103" s="21"/>
      <c r="W103" s="17"/>
      <c r="X103" s="17"/>
      <c r="Y103" s="17"/>
      <c r="Z103" s="17"/>
      <c r="AA103" s="17"/>
      <c r="AB103" s="17"/>
      <c r="AC103" s="65">
        <f>K16</f>
        <v>47.399493099670345</v>
      </c>
      <c r="AD103" s="65">
        <f>IF(L$9&gt;$D$6,0,AC103)</f>
        <v>47.399493099670345</v>
      </c>
      <c r="AE103" s="65">
        <f t="shared" si="32"/>
        <v>47.399493099670345</v>
      </c>
      <c r="AF103" s="65">
        <f t="shared" si="32"/>
        <v>47.399493099670345</v>
      </c>
      <c r="AG103" s="65">
        <f t="shared" si="32"/>
        <v>47.399493099670345</v>
      </c>
      <c r="AH103" s="65">
        <f t="shared" si="32"/>
        <v>47.399493099670345</v>
      </c>
      <c r="AI103" s="65">
        <f t="shared" si="32"/>
        <v>47.399493099670345</v>
      </c>
      <c r="AJ103" s="65">
        <f t="shared" si="32"/>
        <v>47.399493099670345</v>
      </c>
      <c r="AK103" s="65">
        <f t="shared" si="32"/>
        <v>47.399493099670345</v>
      </c>
      <c r="AL103" s="65">
        <f t="shared" si="32"/>
        <v>47.399493099670345</v>
      </c>
      <c r="AM103" s="67"/>
      <c r="AN103" s="67"/>
    </row>
    <row r="104" spans="1:41" s="3" customFormat="1" ht="12" x14ac:dyDescent="0.3">
      <c r="A104" s="17"/>
      <c r="C104" s="3" t="s">
        <v>190</v>
      </c>
      <c r="D104" s="8" t="s">
        <v>32</v>
      </c>
      <c r="E104" s="17"/>
      <c r="F104" s="19"/>
      <c r="G104" s="19"/>
      <c r="H104" s="19"/>
      <c r="I104" s="19"/>
      <c r="J104" s="19"/>
      <c r="K104" s="19"/>
      <c r="L104" s="21">
        <f>L73*L16</f>
        <v>2869.4372382446991</v>
      </c>
      <c r="M104" s="21">
        <f t="shared" si="31"/>
        <v>2869.4372382446991</v>
      </c>
      <c r="N104" s="21">
        <f t="shared" si="31"/>
        <v>2869.4372382446991</v>
      </c>
      <c r="O104" s="21">
        <f t="shared" si="31"/>
        <v>2869.4372382446991</v>
      </c>
      <c r="P104" s="21">
        <f t="shared" si="31"/>
        <v>2869.4372382446991</v>
      </c>
      <c r="Q104" s="21">
        <f t="shared" si="31"/>
        <v>2869.4372382446991</v>
      </c>
      <c r="R104" s="21">
        <f t="shared" si="31"/>
        <v>2869.4372382446991</v>
      </c>
      <c r="S104" s="21">
        <f t="shared" si="31"/>
        <v>2869.4372382446991</v>
      </c>
      <c r="T104" s="21">
        <f t="shared" si="31"/>
        <v>2869.4372382446991</v>
      </c>
      <c r="U104" s="21">
        <f t="shared" si="31"/>
        <v>2869.4372382446991</v>
      </c>
      <c r="V104" s="21"/>
      <c r="W104" s="17"/>
      <c r="X104" s="17"/>
      <c r="Y104" s="17"/>
      <c r="Z104" s="17"/>
      <c r="AA104" s="17"/>
      <c r="AB104" s="17"/>
      <c r="AC104" s="17"/>
      <c r="AD104" s="65">
        <f>L16</f>
        <v>42.454628229484072</v>
      </c>
      <c r="AE104" s="65">
        <f>IF(M$9&gt;$D$6,0,AD104)</f>
        <v>42.454628229484072</v>
      </c>
      <c r="AF104" s="65">
        <f t="shared" si="32"/>
        <v>42.454628229484072</v>
      </c>
      <c r="AG104" s="65">
        <f t="shared" si="32"/>
        <v>42.454628229484072</v>
      </c>
      <c r="AH104" s="65">
        <f t="shared" si="32"/>
        <v>42.454628229484072</v>
      </c>
      <c r="AI104" s="65">
        <f t="shared" si="32"/>
        <v>42.454628229484072</v>
      </c>
      <c r="AJ104" s="65">
        <f t="shared" si="32"/>
        <v>42.454628229484072</v>
      </c>
      <c r="AK104" s="65">
        <f t="shared" si="32"/>
        <v>42.454628229484072</v>
      </c>
      <c r="AL104" s="65">
        <f t="shared" si="32"/>
        <v>42.454628229484072</v>
      </c>
      <c r="AM104" s="65">
        <f t="shared" si="32"/>
        <v>42.454628229484072</v>
      </c>
      <c r="AN104" s="67"/>
    </row>
    <row r="105" spans="1:41" s="3" customFormat="1" ht="12" x14ac:dyDescent="0.3">
      <c r="A105" s="17"/>
      <c r="C105" s="3" t="s">
        <v>191</v>
      </c>
      <c r="D105" s="8" t="s">
        <v>32</v>
      </c>
      <c r="E105" s="17"/>
      <c r="F105" s="19"/>
      <c r="G105" s="19"/>
      <c r="H105" s="19"/>
      <c r="I105" s="19"/>
      <c r="J105" s="19"/>
      <c r="K105" s="19"/>
      <c r="L105" s="21"/>
      <c r="M105" s="21">
        <f>M73*M16</f>
        <v>2640.5976239003276</v>
      </c>
      <c r="N105" s="21">
        <f t="shared" si="31"/>
        <v>2640.5976239003276</v>
      </c>
      <c r="O105" s="21">
        <f t="shared" si="31"/>
        <v>2640.5976239003276</v>
      </c>
      <c r="P105" s="21">
        <f t="shared" si="31"/>
        <v>2640.5976239003276</v>
      </c>
      <c r="Q105" s="21">
        <f t="shared" si="31"/>
        <v>2640.5976239003276</v>
      </c>
      <c r="R105" s="21">
        <f t="shared" si="31"/>
        <v>2640.5976239003276</v>
      </c>
      <c r="S105" s="21">
        <f t="shared" si="31"/>
        <v>2640.5976239003276</v>
      </c>
      <c r="T105" s="21">
        <f t="shared" si="31"/>
        <v>2640.5976239003276</v>
      </c>
      <c r="U105" s="21">
        <f t="shared" si="31"/>
        <v>2640.5976239003276</v>
      </c>
      <c r="V105" s="21">
        <f t="shared" si="31"/>
        <v>2640.5976239003276</v>
      </c>
      <c r="W105" s="17"/>
      <c r="X105" s="17"/>
      <c r="Y105" s="17"/>
      <c r="Z105" s="17"/>
      <c r="AA105" s="17"/>
      <c r="AB105" s="17"/>
      <c r="AC105" s="17"/>
      <c r="AD105" s="17"/>
      <c r="AE105" s="65">
        <f>M16</f>
        <v>39.068842117252579</v>
      </c>
      <c r="AF105" s="65">
        <f>IF(N$9&gt;$D$6,0,AE105)</f>
        <v>39.068842117252579</v>
      </c>
      <c r="AG105" s="65">
        <f t="shared" si="32"/>
        <v>39.068842117252579</v>
      </c>
      <c r="AH105" s="65">
        <f t="shared" si="32"/>
        <v>39.068842117252579</v>
      </c>
      <c r="AI105" s="65">
        <f t="shared" si="32"/>
        <v>39.068842117252579</v>
      </c>
      <c r="AJ105" s="65">
        <f t="shared" si="32"/>
        <v>39.068842117252579</v>
      </c>
      <c r="AK105" s="65">
        <f t="shared" si="32"/>
        <v>39.068842117252579</v>
      </c>
      <c r="AL105" s="65">
        <f t="shared" si="32"/>
        <v>39.068842117252579</v>
      </c>
      <c r="AM105" s="65">
        <f t="shared" si="32"/>
        <v>39.068842117252579</v>
      </c>
      <c r="AN105" s="65">
        <f t="shared" si="32"/>
        <v>39.068842117252579</v>
      </c>
    </row>
    <row r="106" spans="1:41" s="3" customFormat="1" ht="12" x14ac:dyDescent="0.3">
      <c r="A106" s="17"/>
      <c r="C106" s="3" t="s">
        <v>192</v>
      </c>
      <c r="D106" s="8" t="s">
        <v>32</v>
      </c>
      <c r="E106" s="17"/>
      <c r="F106" s="19"/>
      <c r="G106" s="19"/>
      <c r="H106" s="19"/>
      <c r="I106" s="19"/>
      <c r="J106" s="19"/>
      <c r="K106" s="19"/>
      <c r="L106" s="21"/>
      <c r="M106" s="21"/>
      <c r="N106" s="21">
        <f>N73*N16</f>
        <v>2423.9655767088652</v>
      </c>
      <c r="O106" s="21">
        <f t="shared" si="31"/>
        <v>2423.9655767088652</v>
      </c>
      <c r="P106" s="21">
        <f t="shared" si="31"/>
        <v>2423.9655767088652</v>
      </c>
      <c r="Q106" s="21">
        <f t="shared" si="31"/>
        <v>2423.9655767088652</v>
      </c>
      <c r="R106" s="21">
        <f t="shared" si="31"/>
        <v>2423.9655767088652</v>
      </c>
      <c r="S106" s="21">
        <f t="shared" si="31"/>
        <v>2423.9655767088652</v>
      </c>
      <c r="T106" s="21">
        <f t="shared" si="31"/>
        <v>2423.9655767088652</v>
      </c>
      <c r="U106" s="21">
        <f t="shared" si="31"/>
        <v>2423.9655767088652</v>
      </c>
      <c r="V106" s="21">
        <f t="shared" si="31"/>
        <v>2423.9655767088652</v>
      </c>
      <c r="W106" s="17"/>
      <c r="X106" s="17"/>
      <c r="Y106" s="17"/>
      <c r="Z106" s="17"/>
      <c r="AA106" s="17"/>
      <c r="AB106" s="17"/>
      <c r="AC106" s="17"/>
      <c r="AD106" s="17"/>
      <c r="AE106" s="17"/>
      <c r="AF106" s="65">
        <f>N16</f>
        <v>35.863672509942532</v>
      </c>
      <c r="AG106" s="65">
        <f>IF(O$9&gt;$D$6,0,AF106)</f>
        <v>35.863672509942532</v>
      </c>
      <c r="AH106" s="65">
        <f t="shared" si="32"/>
        <v>35.863672509942532</v>
      </c>
      <c r="AI106" s="65">
        <f t="shared" si="32"/>
        <v>35.863672509942532</v>
      </c>
      <c r="AJ106" s="65">
        <f t="shared" si="32"/>
        <v>35.863672509942532</v>
      </c>
      <c r="AK106" s="65">
        <f t="shared" si="32"/>
        <v>35.863672509942532</v>
      </c>
      <c r="AL106" s="65">
        <f t="shared" si="32"/>
        <v>35.863672509942532</v>
      </c>
      <c r="AM106" s="65">
        <f t="shared" si="32"/>
        <v>35.863672509942532</v>
      </c>
      <c r="AN106" s="65">
        <f t="shared" si="32"/>
        <v>35.863672509942532</v>
      </c>
    </row>
    <row r="107" spans="1:41" s="3" customFormat="1" ht="12" x14ac:dyDescent="0.3">
      <c r="A107" s="17"/>
      <c r="C107" s="3" t="s">
        <v>193</v>
      </c>
      <c r="D107" s="8" t="s">
        <v>32</v>
      </c>
      <c r="E107" s="17"/>
      <c r="F107" s="19"/>
      <c r="G107" s="19"/>
      <c r="H107" s="19"/>
      <c r="I107" s="19"/>
      <c r="J107" s="19"/>
      <c r="K107" s="19"/>
      <c r="L107" s="21"/>
      <c r="M107" s="21"/>
      <c r="N107" s="21"/>
      <c r="O107" s="21">
        <f>O73*O16</f>
        <v>2215.6426451508019</v>
      </c>
      <c r="P107" s="21">
        <f t="shared" si="31"/>
        <v>2215.6426451508019</v>
      </c>
      <c r="Q107" s="21">
        <f t="shared" si="31"/>
        <v>2215.6426451508019</v>
      </c>
      <c r="R107" s="21">
        <f t="shared" si="31"/>
        <v>2215.6426451508019</v>
      </c>
      <c r="S107" s="21">
        <f t="shared" si="31"/>
        <v>2215.6426451508019</v>
      </c>
      <c r="T107" s="21">
        <f t="shared" si="31"/>
        <v>2215.6426451508019</v>
      </c>
      <c r="U107" s="21">
        <f t="shared" si="31"/>
        <v>2215.6426451508019</v>
      </c>
      <c r="V107" s="21">
        <f t="shared" si="31"/>
        <v>2215.6426451508019</v>
      </c>
      <c r="W107" s="17"/>
      <c r="X107" s="17"/>
      <c r="Y107" s="17"/>
      <c r="Z107" s="17"/>
      <c r="AA107" s="17"/>
      <c r="AB107" s="17"/>
      <c r="AC107" s="17"/>
      <c r="AD107" s="17"/>
      <c r="AE107" s="17"/>
      <c r="AF107" s="17"/>
      <c r="AG107" s="65">
        <f>O16</f>
        <v>32.78144004529937</v>
      </c>
      <c r="AH107" s="65">
        <f>IF(P$9&gt;$D$6,0,AG107)</f>
        <v>32.78144004529937</v>
      </c>
      <c r="AI107" s="65">
        <f t="shared" si="32"/>
        <v>32.78144004529937</v>
      </c>
      <c r="AJ107" s="65">
        <f t="shared" si="32"/>
        <v>32.78144004529937</v>
      </c>
      <c r="AK107" s="65">
        <f t="shared" si="32"/>
        <v>32.78144004529937</v>
      </c>
      <c r="AL107" s="65">
        <f t="shared" si="32"/>
        <v>32.78144004529937</v>
      </c>
      <c r="AM107" s="65">
        <f t="shared" si="32"/>
        <v>32.78144004529937</v>
      </c>
      <c r="AN107" s="65">
        <f t="shared" si="32"/>
        <v>32.78144004529937</v>
      </c>
    </row>
    <row r="108" spans="1:41" s="3" customFormat="1" ht="12" x14ac:dyDescent="0.3">
      <c r="A108" s="17"/>
      <c r="C108" s="3" t="s">
        <v>194</v>
      </c>
      <c r="D108" s="8" t="s">
        <v>32</v>
      </c>
      <c r="E108" s="17"/>
      <c r="F108" s="19"/>
      <c r="G108" s="19"/>
      <c r="H108" s="19"/>
      <c r="I108" s="19"/>
      <c r="J108" s="19"/>
      <c r="K108" s="19"/>
      <c r="L108" s="21"/>
      <c r="M108" s="21"/>
      <c r="N108" s="21"/>
      <c r="O108" s="21"/>
      <c r="P108" s="21">
        <f>P73*P16</f>
        <v>2009.1118143097226</v>
      </c>
      <c r="Q108" s="21">
        <f t="shared" si="31"/>
        <v>2009.1118143097226</v>
      </c>
      <c r="R108" s="21">
        <f t="shared" si="31"/>
        <v>2009.1118143097226</v>
      </c>
      <c r="S108" s="21">
        <f t="shared" si="31"/>
        <v>2009.1118143097226</v>
      </c>
      <c r="T108" s="21">
        <f t="shared" si="31"/>
        <v>2009.1118143097226</v>
      </c>
      <c r="U108" s="21">
        <f t="shared" si="31"/>
        <v>2009.1118143097226</v>
      </c>
      <c r="V108" s="21">
        <f t="shared" si="31"/>
        <v>2009.1118143097226</v>
      </c>
      <c r="W108" s="17"/>
      <c r="X108" s="17"/>
      <c r="Y108" s="17"/>
      <c r="Z108" s="17"/>
      <c r="AA108" s="17"/>
      <c r="AB108" s="17"/>
      <c r="AC108" s="17"/>
      <c r="AD108" s="17"/>
      <c r="AE108" s="17"/>
      <c r="AF108" s="17"/>
      <c r="AG108" s="49"/>
      <c r="AH108" s="65">
        <f>P16</f>
        <v>29.725722525355216</v>
      </c>
      <c r="AI108" s="65">
        <f>IF(Q$9&gt;$D$6,0,AH108)</f>
        <v>29.725722525355216</v>
      </c>
      <c r="AJ108" s="65">
        <f t="shared" si="32"/>
        <v>29.725722525355216</v>
      </c>
      <c r="AK108" s="65">
        <f t="shared" si="32"/>
        <v>29.725722525355216</v>
      </c>
      <c r="AL108" s="65">
        <f t="shared" si="32"/>
        <v>29.725722525355216</v>
      </c>
      <c r="AM108" s="65">
        <f t="shared" si="32"/>
        <v>29.725722525355216</v>
      </c>
      <c r="AN108" s="65">
        <f t="shared" si="32"/>
        <v>29.725722525355216</v>
      </c>
    </row>
    <row r="109" spans="1:41" s="3" customFormat="1" ht="12" x14ac:dyDescent="0.3">
      <c r="A109" s="17"/>
      <c r="C109" s="3" t="s">
        <v>195</v>
      </c>
      <c r="D109" s="8" t="s">
        <v>32</v>
      </c>
      <c r="E109" s="17"/>
      <c r="F109" s="19"/>
      <c r="G109" s="19"/>
      <c r="H109" s="19"/>
      <c r="I109" s="19"/>
      <c r="J109" s="19"/>
      <c r="K109" s="19"/>
      <c r="L109" s="21"/>
      <c r="M109" s="21"/>
      <c r="N109" s="21"/>
      <c r="O109" s="21"/>
      <c r="P109" s="21"/>
      <c r="Q109" s="21">
        <f>Q73*Q16</f>
        <v>1798.7769863923493</v>
      </c>
      <c r="R109" s="21">
        <f t="shared" si="31"/>
        <v>1798.7769863923493</v>
      </c>
      <c r="S109" s="21">
        <f t="shared" si="31"/>
        <v>1798.7769863923493</v>
      </c>
      <c r="T109" s="21">
        <f t="shared" si="31"/>
        <v>1798.7769863923493</v>
      </c>
      <c r="U109" s="21">
        <f t="shared" si="31"/>
        <v>1798.7769863923493</v>
      </c>
      <c r="V109" s="21">
        <f t="shared" si="31"/>
        <v>1798.7769863923493</v>
      </c>
      <c r="W109" s="17"/>
      <c r="X109" s="17"/>
      <c r="Y109" s="17"/>
      <c r="Z109" s="17"/>
      <c r="AA109" s="17"/>
      <c r="AB109" s="17"/>
      <c r="AC109" s="17"/>
      <c r="AD109" s="17"/>
      <c r="AE109" s="17"/>
      <c r="AF109" s="17"/>
      <c r="AG109" s="49"/>
      <c r="AH109" s="49"/>
      <c r="AI109" s="65">
        <f>Q16</f>
        <v>26.613723139577715</v>
      </c>
      <c r="AJ109" s="65">
        <f>IF(R$9&gt;$D$6,0,AI109)</f>
        <v>26.613723139577715</v>
      </c>
      <c r="AK109" s="65">
        <f t="shared" si="32"/>
        <v>26.613723139577715</v>
      </c>
      <c r="AL109" s="65">
        <f t="shared" si="32"/>
        <v>26.613723139577715</v>
      </c>
      <c r="AM109" s="65">
        <f t="shared" si="32"/>
        <v>26.613723139577715</v>
      </c>
      <c r="AN109" s="65">
        <f t="shared" si="32"/>
        <v>26.613723139577715</v>
      </c>
    </row>
    <row r="110" spans="1:41" s="3" customFormat="1" ht="12" x14ac:dyDescent="0.3">
      <c r="A110" s="17"/>
      <c r="C110" s="3" t="s">
        <v>302</v>
      </c>
      <c r="D110" s="8" t="s">
        <v>32</v>
      </c>
      <c r="E110" s="17"/>
      <c r="F110" s="19"/>
      <c r="G110" s="19"/>
      <c r="H110" s="19"/>
      <c r="I110" s="19"/>
      <c r="J110" s="19"/>
      <c r="K110" s="19"/>
      <c r="L110" s="21"/>
      <c r="M110" s="21"/>
      <c r="N110" s="21"/>
      <c r="O110" s="21"/>
      <c r="P110" s="21"/>
      <c r="Q110" s="21"/>
      <c r="R110" s="21">
        <f>R73*R16</f>
        <v>1670.1756033021732</v>
      </c>
      <c r="S110" s="21">
        <f t="shared" si="31"/>
        <v>1670.1756033021732</v>
      </c>
      <c r="T110" s="21">
        <f t="shared" si="31"/>
        <v>1670.1756033021732</v>
      </c>
      <c r="U110" s="21">
        <f t="shared" si="31"/>
        <v>1670.1756033021732</v>
      </c>
      <c r="V110" s="21">
        <f t="shared" si="31"/>
        <v>1670.1756033021732</v>
      </c>
      <c r="W110" s="17"/>
      <c r="X110" s="17"/>
      <c r="Y110" s="17"/>
      <c r="Z110" s="17"/>
      <c r="AA110" s="17"/>
      <c r="AB110" s="17"/>
      <c r="AC110" s="17"/>
      <c r="AD110" s="17"/>
      <c r="AE110" s="17"/>
      <c r="AF110" s="17"/>
      <c r="AG110" s="49"/>
      <c r="AH110" s="49"/>
      <c r="AI110" s="49"/>
      <c r="AJ110" s="65">
        <f>R16</f>
        <v>24.711007221584428</v>
      </c>
      <c r="AK110" s="65">
        <f>IF(S$9&gt;$D$6,0,AJ110)</f>
        <v>24.711007221584428</v>
      </c>
      <c r="AL110" s="65">
        <f t="shared" si="32"/>
        <v>24.711007221584428</v>
      </c>
      <c r="AM110" s="65">
        <f t="shared" si="32"/>
        <v>24.711007221584428</v>
      </c>
      <c r="AN110" s="65">
        <f t="shared" si="32"/>
        <v>24.711007221584428</v>
      </c>
    </row>
    <row r="111" spans="1:41" s="3" customFormat="1" ht="12" x14ac:dyDescent="0.3">
      <c r="A111" s="17"/>
      <c r="C111" s="3" t="s">
        <v>303</v>
      </c>
      <c r="D111" s="8" t="s">
        <v>32</v>
      </c>
      <c r="E111" s="17"/>
      <c r="F111" s="19"/>
      <c r="G111" s="19"/>
      <c r="H111" s="19"/>
      <c r="I111" s="19"/>
      <c r="J111" s="19"/>
      <c r="K111" s="19"/>
      <c r="L111" s="21"/>
      <c r="M111" s="21"/>
      <c r="N111" s="21"/>
      <c r="O111" s="21"/>
      <c r="P111" s="21"/>
      <c r="Q111" s="21"/>
      <c r="R111" s="21"/>
      <c r="S111" s="21">
        <f>S73*S16</f>
        <v>1532.0545171331858</v>
      </c>
      <c r="T111" s="21">
        <f t="shared" si="31"/>
        <v>1532.0545171331858</v>
      </c>
      <c r="U111" s="21">
        <f t="shared" si="31"/>
        <v>1532.0545171331858</v>
      </c>
      <c r="V111" s="21">
        <f t="shared" si="31"/>
        <v>1532.0545171331858</v>
      </c>
      <c r="W111" s="17"/>
      <c r="X111" s="17"/>
      <c r="Y111" s="17"/>
      <c r="Z111" s="17"/>
      <c r="AA111" s="17"/>
      <c r="AB111" s="17"/>
      <c r="AC111" s="17"/>
      <c r="AD111" s="17"/>
      <c r="AE111" s="17"/>
      <c r="AF111" s="17"/>
      <c r="AG111" s="49"/>
      <c r="AH111" s="49"/>
      <c r="AI111" s="49"/>
      <c r="AJ111" s="49"/>
      <c r="AK111" s="65">
        <f>S16</f>
        <v>22.667442969402366</v>
      </c>
      <c r="AL111" s="68">
        <f>IF(T$9&gt;$D$6,0,AK111)</f>
        <v>22.667442969402366</v>
      </c>
      <c r="AM111" s="68">
        <f t="shared" si="32"/>
        <v>22.667442969402366</v>
      </c>
      <c r="AN111" s="68">
        <f t="shared" si="32"/>
        <v>22.667442969402366</v>
      </c>
    </row>
    <row r="112" spans="1:41" s="3" customFormat="1" ht="12" x14ac:dyDescent="0.3">
      <c r="A112" s="17"/>
      <c r="C112" s="3" t="s">
        <v>304</v>
      </c>
      <c r="D112" s="8" t="s">
        <v>32</v>
      </c>
      <c r="E112" s="17"/>
      <c r="F112" s="19"/>
      <c r="G112" s="19"/>
      <c r="H112" s="19"/>
      <c r="I112" s="19"/>
      <c r="J112" s="19"/>
      <c r="K112" s="19"/>
      <c r="L112" s="21"/>
      <c r="M112" s="21"/>
      <c r="N112" s="21"/>
      <c r="O112" s="21"/>
      <c r="P112" s="21"/>
      <c r="Q112" s="21"/>
      <c r="R112" s="21"/>
      <c r="S112" s="21"/>
      <c r="T112" s="21">
        <f>T73*T16</f>
        <v>1386.403437536715</v>
      </c>
      <c r="U112" s="21">
        <f t="shared" si="31"/>
        <v>1386.403437536715</v>
      </c>
      <c r="V112" s="21">
        <f t="shared" si="31"/>
        <v>1386.403437536715</v>
      </c>
      <c r="W112" s="17"/>
      <c r="X112" s="17"/>
      <c r="Y112" s="17"/>
      <c r="Z112" s="17"/>
      <c r="AA112" s="17"/>
      <c r="AB112" s="17"/>
      <c r="AC112" s="17"/>
      <c r="AD112" s="17"/>
      <c r="AE112" s="17"/>
      <c r="AF112" s="17"/>
      <c r="AG112" s="49"/>
      <c r="AH112" s="49"/>
      <c r="AI112" s="49"/>
      <c r="AJ112" s="49"/>
      <c r="AK112" s="49"/>
      <c r="AL112" s="68">
        <f>T16</f>
        <v>20.512469041736399</v>
      </c>
      <c r="AM112" s="68">
        <f>IF(U$9&gt;$D$6,0,AL112)</f>
        <v>20.512469041736399</v>
      </c>
      <c r="AN112" s="68">
        <f>IF(V$9&gt;$D$6,0,AM112)</f>
        <v>20.512469041736399</v>
      </c>
    </row>
    <row r="113" spans="1:41" s="3" customFormat="1" ht="12" x14ac:dyDescent="0.3">
      <c r="A113" s="17"/>
      <c r="C113" s="3" t="s">
        <v>305</v>
      </c>
      <c r="D113" s="8" t="s">
        <v>32</v>
      </c>
      <c r="E113" s="17"/>
      <c r="F113" s="19"/>
      <c r="G113" s="19"/>
      <c r="H113" s="19"/>
      <c r="I113" s="19"/>
      <c r="J113" s="19"/>
      <c r="K113" s="19"/>
      <c r="L113" s="21"/>
      <c r="M113" s="21"/>
      <c r="N113" s="21"/>
      <c r="O113" s="21"/>
      <c r="P113" s="21"/>
      <c r="Q113" s="21"/>
      <c r="R113" s="21"/>
      <c r="S113" s="21"/>
      <c r="T113" s="21"/>
      <c r="U113" s="21">
        <f>U73*U16</f>
        <v>1237.132754555671</v>
      </c>
      <c r="V113" s="21">
        <f t="shared" si="31"/>
        <v>1237.132754555671</v>
      </c>
      <c r="W113" s="17"/>
      <c r="X113" s="17"/>
      <c r="Y113" s="17"/>
      <c r="Z113" s="17"/>
      <c r="AA113" s="17"/>
      <c r="AB113" s="17"/>
      <c r="AC113" s="17"/>
      <c r="AD113" s="17"/>
      <c r="AE113" s="17"/>
      <c r="AF113" s="17"/>
      <c r="AG113" s="49"/>
      <c r="AH113" s="49"/>
      <c r="AI113" s="49"/>
      <c r="AJ113" s="49"/>
      <c r="AK113" s="49"/>
      <c r="AL113" s="69"/>
      <c r="AM113" s="68">
        <f>U16</f>
        <v>18.303941436721406</v>
      </c>
      <c r="AN113" s="68">
        <f>IF(V$9&gt;$D$6,0,AM113)</f>
        <v>18.303941436721406</v>
      </c>
    </row>
    <row r="114" spans="1:41" s="3" customFormat="1" ht="12" x14ac:dyDescent="0.3">
      <c r="A114" s="17"/>
      <c r="C114" s="3" t="s">
        <v>306</v>
      </c>
      <c r="D114" s="8" t="s">
        <v>32</v>
      </c>
      <c r="E114" s="17"/>
      <c r="F114" s="19"/>
      <c r="G114" s="19"/>
      <c r="H114" s="19"/>
      <c r="I114" s="19"/>
      <c r="J114" s="19"/>
      <c r="K114" s="19"/>
      <c r="L114" s="21"/>
      <c r="M114" s="21"/>
      <c r="N114" s="21"/>
      <c r="O114" s="21"/>
      <c r="P114" s="21"/>
      <c r="Q114" s="21"/>
      <c r="R114" s="21"/>
      <c r="S114" s="21"/>
      <c r="T114" s="21"/>
      <c r="U114" s="21"/>
      <c r="V114" s="21">
        <f>V73*V16</f>
        <v>1088.8599244463612</v>
      </c>
      <c r="W114" s="17"/>
      <c r="X114" s="17"/>
      <c r="Y114" s="17"/>
      <c r="Z114" s="17"/>
      <c r="AA114" s="17"/>
      <c r="AB114" s="17"/>
      <c r="AC114" s="17"/>
      <c r="AD114" s="17"/>
      <c r="AE114" s="17"/>
      <c r="AF114" s="17"/>
      <c r="AG114" s="49"/>
      <c r="AH114" s="49"/>
      <c r="AI114" s="49"/>
      <c r="AJ114" s="49"/>
      <c r="AK114" s="49"/>
      <c r="AL114" s="69"/>
      <c r="AM114" s="69"/>
      <c r="AN114" s="68">
        <f>V16</f>
        <v>16.110177518513211</v>
      </c>
    </row>
    <row r="115" spans="1:41" s="3" customFormat="1" ht="12" x14ac:dyDescent="0.3">
      <c r="A115" s="17"/>
      <c r="C115" s="9" t="s">
        <v>307</v>
      </c>
      <c r="D115" s="10" t="s">
        <v>32</v>
      </c>
      <c r="E115" s="23"/>
      <c r="F115" s="22">
        <f>SUM(F98:F114)</f>
        <v>0</v>
      </c>
      <c r="G115" s="22">
        <f t="shared" ref="G115:V115" si="33">SUM(G98:G114)</f>
        <v>0</v>
      </c>
      <c r="H115" s="22">
        <f t="shared" si="33"/>
        <v>4109.2992260948331</v>
      </c>
      <c r="I115" s="22">
        <f t="shared" si="33"/>
        <v>7958.090763929993</v>
      </c>
      <c r="J115" s="22">
        <f t="shared" si="33"/>
        <v>11495.414199513951</v>
      </c>
      <c r="K115" s="22">
        <f t="shared" si="33"/>
        <v>14699.066574914097</v>
      </c>
      <c r="L115" s="22">
        <f t="shared" si="33"/>
        <v>17568.503813158797</v>
      </c>
      <c r="M115" s="22">
        <f t="shared" si="33"/>
        <v>20209.101437059126</v>
      </c>
      <c r="N115" s="22">
        <f t="shared" si="33"/>
        <v>22633.067013767992</v>
      </c>
      <c r="O115" s="22">
        <f t="shared" si="33"/>
        <v>24848.709658918793</v>
      </c>
      <c r="P115" s="22">
        <f t="shared" si="33"/>
        <v>26857.821473228516</v>
      </c>
      <c r="Q115" s="22">
        <f t="shared" si="33"/>
        <v>28656.598459620865</v>
      </c>
      <c r="R115" s="22">
        <f t="shared" si="33"/>
        <v>26217.474836828205</v>
      </c>
      <c r="S115" s="22">
        <f t="shared" si="33"/>
        <v>23900.737816126231</v>
      </c>
      <c r="T115" s="22">
        <f t="shared" si="33"/>
        <v>21749.817818078987</v>
      </c>
      <c r="U115" s="22">
        <f t="shared" si="33"/>
        <v>19783.298197234511</v>
      </c>
      <c r="V115" s="22">
        <f t="shared" si="33"/>
        <v>18002.720883436174</v>
      </c>
      <c r="W115" s="17"/>
      <c r="X115" s="17"/>
      <c r="Y115" s="17"/>
      <c r="Z115" s="62">
        <f t="shared" ref="Z115:AI115" si="34">SUM(Z98:Z114)</f>
        <v>60.798949913357653</v>
      </c>
      <c r="AA115" s="62">
        <f t="shared" si="34"/>
        <v>117.74357016632787</v>
      </c>
      <c r="AB115" s="62">
        <f t="shared" si="34"/>
        <v>170.07987827008145</v>
      </c>
      <c r="AC115" s="62">
        <f t="shared" si="34"/>
        <v>217.47937136975179</v>
      </c>
      <c r="AD115" s="62">
        <f t="shared" si="34"/>
        <v>259.93399959923585</v>
      </c>
      <c r="AE115" s="62">
        <f t="shared" si="34"/>
        <v>299.00284171648843</v>
      </c>
      <c r="AF115" s="62">
        <f t="shared" si="34"/>
        <v>334.86651422643098</v>
      </c>
      <c r="AG115" s="62">
        <f t="shared" si="34"/>
        <v>367.64795427173033</v>
      </c>
      <c r="AH115" s="62">
        <f t="shared" si="34"/>
        <v>397.37367679708552</v>
      </c>
      <c r="AI115" s="62">
        <f t="shared" si="34"/>
        <v>423.98739993666322</v>
      </c>
      <c r="AJ115" s="62">
        <f>SUM(AJ101:AJ114)</f>
        <v>387.89945724489002</v>
      </c>
      <c r="AK115" s="62">
        <f>SUM(AK102:AK114)</f>
        <v>353.62227996132225</v>
      </c>
      <c r="AL115" s="62">
        <f>SUM(AL103:AL114)</f>
        <v>321.79844089930504</v>
      </c>
      <c r="AM115" s="62">
        <f>SUM(AM104:AM114)</f>
        <v>292.7028892363561</v>
      </c>
      <c r="AN115" s="62">
        <f>SUM(AN105:AN114)</f>
        <v>266.35843852538528</v>
      </c>
      <c r="AO115" s="69" t="s">
        <v>393</v>
      </c>
    </row>
    <row r="116" spans="1:41" s="3" customFormat="1" ht="12" x14ac:dyDescent="0.3">
      <c r="A116" s="17"/>
      <c r="C116" s="9"/>
      <c r="D116" s="10"/>
      <c r="E116" s="23"/>
      <c r="F116" s="22"/>
      <c r="G116" s="22"/>
      <c r="H116" s="22"/>
      <c r="I116" s="22"/>
      <c r="J116" s="22"/>
      <c r="K116" s="22"/>
      <c r="L116" s="22"/>
      <c r="M116" s="22"/>
      <c r="N116" s="22"/>
      <c r="O116" s="22"/>
      <c r="P116" s="22"/>
      <c r="Q116" s="22"/>
      <c r="R116" s="22"/>
      <c r="S116" s="22"/>
      <c r="T116" s="22"/>
      <c r="U116" s="22"/>
      <c r="V116" s="22"/>
      <c r="W116" s="17"/>
      <c r="X116" s="17"/>
      <c r="Y116" s="17"/>
      <c r="Z116" s="17"/>
      <c r="AA116" s="17"/>
      <c r="AB116" s="17"/>
      <c r="AC116" s="17"/>
      <c r="AD116" s="17"/>
      <c r="AE116" s="17"/>
      <c r="AF116" s="17"/>
      <c r="AG116" s="49"/>
      <c r="AH116" s="49"/>
      <c r="AI116" s="49"/>
      <c r="AJ116" s="49"/>
      <c r="AK116" s="49"/>
      <c r="AL116" s="69"/>
      <c r="AM116" s="69"/>
      <c r="AN116" s="68"/>
    </row>
    <row r="117" spans="1:41" s="3" customFormat="1" ht="12" x14ac:dyDescent="0.3">
      <c r="A117" s="17"/>
      <c r="C117" s="3" t="s">
        <v>37</v>
      </c>
      <c r="D117" s="8" t="s">
        <v>33</v>
      </c>
      <c r="E117" s="17"/>
      <c r="F117" s="24">
        <v>0.20453020005884084</v>
      </c>
      <c r="G117" s="24">
        <v>0.20657550205942926</v>
      </c>
      <c r="H117" s="24">
        <v>0.20864125708002357</v>
      </c>
      <c r="I117" s="24">
        <v>0.21072766965082382</v>
      </c>
      <c r="J117" s="24">
        <v>0.21283494634733205</v>
      </c>
      <c r="K117" s="24">
        <v>0.21496329581080537</v>
      </c>
      <c r="L117" s="24">
        <v>0.21711292876891342</v>
      </c>
      <c r="M117" s="24">
        <v>0.21928405805660256</v>
      </c>
      <c r="N117" s="24">
        <v>0.2214768986371686</v>
      </c>
      <c r="O117" s="24">
        <v>0.22369166762354029</v>
      </c>
      <c r="P117" s="24">
        <v>0.22592858429977569</v>
      </c>
      <c r="Q117" s="24">
        <v>0.22818787014277345</v>
      </c>
      <c r="R117" s="24">
        <v>0.22818787014277345</v>
      </c>
      <c r="S117" s="24">
        <v>0.22818787014277345</v>
      </c>
      <c r="T117" s="24">
        <v>0.22818787014277345</v>
      </c>
      <c r="U117" s="24">
        <v>0.22818787014277345</v>
      </c>
      <c r="V117" s="24">
        <v>0.22818787014277345</v>
      </c>
      <c r="W117" s="17"/>
      <c r="X117" s="17"/>
      <c r="Y117" s="17"/>
    </row>
    <row r="118" spans="1:41" s="3" customFormat="1" ht="12" x14ac:dyDescent="0.3">
      <c r="A118" s="17"/>
      <c r="C118" s="3" t="s">
        <v>38</v>
      </c>
      <c r="D118" s="8" t="s">
        <v>33</v>
      </c>
      <c r="E118" s="17"/>
      <c r="F118" s="24">
        <v>0.1725276512699814</v>
      </c>
      <c r="G118" s="24">
        <v>0.17425292778268123</v>
      </c>
      <c r="H118" s="24">
        <v>0.17599545706050804</v>
      </c>
      <c r="I118" s="24">
        <v>0.17775541163111311</v>
      </c>
      <c r="J118" s="24">
        <v>0.17953296574742425</v>
      </c>
      <c r="K118" s="24">
        <v>0.1813282954048985</v>
      </c>
      <c r="L118" s="24">
        <v>0.18314157835894748</v>
      </c>
      <c r="M118" s="24">
        <v>0.18497299414253696</v>
      </c>
      <c r="N118" s="24">
        <v>0.18682272408396233</v>
      </c>
      <c r="O118" s="24">
        <v>0.18869095132480196</v>
      </c>
      <c r="P118" s="24">
        <v>0.19057786083804998</v>
      </c>
      <c r="Q118" s="24">
        <v>0.19248363944643049</v>
      </c>
      <c r="R118" s="24">
        <v>0.19248363944643049</v>
      </c>
      <c r="S118" s="24">
        <v>0.19248363944643049</v>
      </c>
      <c r="T118" s="24">
        <v>0.19248363944643049</v>
      </c>
      <c r="U118" s="24">
        <v>0.19248363944643049</v>
      </c>
      <c r="V118" s="24">
        <v>0.19248363944643049</v>
      </c>
      <c r="W118" s="17"/>
      <c r="X118" s="17"/>
      <c r="Y118" s="17"/>
      <c r="Z118" s="17"/>
      <c r="AA118" s="17"/>
      <c r="AB118" s="17"/>
      <c r="AC118" s="17"/>
      <c r="AD118" s="17"/>
      <c r="AE118" s="17"/>
      <c r="AF118" s="17"/>
      <c r="AG118" s="17"/>
      <c r="AH118" s="17"/>
      <c r="AI118" s="17"/>
      <c r="AJ118" s="17"/>
      <c r="AK118" s="17"/>
    </row>
    <row r="119" spans="1:41" s="3" customFormat="1" ht="12" x14ac:dyDescent="0.3">
      <c r="A119" s="17"/>
      <c r="D119" s="8"/>
      <c r="E119" s="17"/>
      <c r="F119" s="24"/>
      <c r="G119" s="24"/>
      <c r="H119" s="24"/>
      <c r="I119" s="24"/>
      <c r="J119" s="24"/>
      <c r="K119" s="24"/>
      <c r="L119" s="24"/>
      <c r="M119" s="24"/>
      <c r="N119" s="24"/>
      <c r="O119" s="24"/>
      <c r="P119" s="24"/>
      <c r="Q119" s="24"/>
      <c r="R119" s="24"/>
      <c r="S119" s="24"/>
      <c r="T119" s="24"/>
      <c r="U119" s="24"/>
      <c r="V119" s="24"/>
      <c r="W119" s="17"/>
      <c r="X119" s="17"/>
      <c r="Y119" s="17"/>
      <c r="Z119" s="17"/>
      <c r="AA119" s="17"/>
      <c r="AB119" s="17"/>
      <c r="AC119" s="17"/>
      <c r="AD119" s="17"/>
      <c r="AE119" s="17"/>
      <c r="AF119" s="17"/>
      <c r="AG119" s="17"/>
      <c r="AH119" s="17"/>
      <c r="AI119" s="17"/>
      <c r="AJ119" s="17"/>
      <c r="AK119" s="17"/>
    </row>
    <row r="120" spans="1:41" s="3" customFormat="1" ht="12" x14ac:dyDescent="0.3">
      <c r="A120" s="17"/>
      <c r="C120" s="9" t="s">
        <v>248</v>
      </c>
      <c r="D120" s="10" t="s">
        <v>20</v>
      </c>
      <c r="E120" s="23"/>
      <c r="F120" s="22">
        <f>F94*F117+F115*F118</f>
        <v>0</v>
      </c>
      <c r="G120" s="22">
        <f t="shared" ref="G120:V120" si="35">G94*G117+G115*G118</f>
        <v>0</v>
      </c>
      <c r="H120" s="22">
        <f t="shared" si="35"/>
        <v>724.71469952788027</v>
      </c>
      <c r="I120" s="22">
        <f t="shared" si="35"/>
        <v>1417.5193451947343</v>
      </c>
      <c r="J120" s="22">
        <f t="shared" si="35"/>
        <v>2068.0879299544777</v>
      </c>
      <c r="K120" s="22">
        <f t="shared" si="35"/>
        <v>2670.9181353741074</v>
      </c>
      <c r="L120" s="22">
        <f t="shared" si="35"/>
        <v>3224.2824479775163</v>
      </c>
      <c r="M120" s="22">
        <f t="shared" si="35"/>
        <v>3746.0465514554649</v>
      </c>
      <c r="N120" s="22">
        <f t="shared" si="35"/>
        <v>4237.3668585890991</v>
      </c>
      <c r="O120" s="22">
        <f t="shared" si="35"/>
        <v>4698.7562134285427</v>
      </c>
      <c r="P120" s="22">
        <f t="shared" si="35"/>
        <v>5129.513579366313</v>
      </c>
      <c r="Q120" s="22">
        <f t="shared" si="35"/>
        <v>5528.0343832689787</v>
      </c>
      <c r="R120" s="22">
        <f t="shared" si="35"/>
        <v>5059.9628793949387</v>
      </c>
      <c r="S120" s="22">
        <f t="shared" si="35"/>
        <v>4615.9983959168258</v>
      </c>
      <c r="T120" s="22">
        <f t="shared" si="35"/>
        <v>4204.5292903247564</v>
      </c>
      <c r="U120" s="22">
        <f t="shared" si="35"/>
        <v>3829.0321403759485</v>
      </c>
      <c r="V120" s="22">
        <f t="shared" si="35"/>
        <v>3489.7960983293492</v>
      </c>
      <c r="W120" s="17"/>
      <c r="X120" s="17"/>
      <c r="Y120" s="17"/>
      <c r="Z120" s="17"/>
      <c r="AA120" s="17"/>
      <c r="AB120" s="17"/>
      <c r="AC120" s="17"/>
      <c r="AD120" s="17"/>
      <c r="AE120" s="17"/>
      <c r="AF120" s="17"/>
      <c r="AG120" s="17"/>
      <c r="AH120" s="17"/>
      <c r="AI120" s="17"/>
      <c r="AJ120" s="17"/>
      <c r="AK120" s="17"/>
    </row>
    <row r="121" spans="1:41" s="3" customFormat="1" ht="12" x14ac:dyDescent="0.3">
      <c r="A121" s="17"/>
      <c r="E121" s="17"/>
      <c r="F121" s="19"/>
      <c r="G121" s="19"/>
      <c r="H121" s="19"/>
      <c r="I121" s="19"/>
      <c r="J121" s="19"/>
      <c r="K121" s="19"/>
      <c r="L121" s="19"/>
      <c r="M121" s="19"/>
      <c r="N121" s="19"/>
      <c r="O121" s="19"/>
      <c r="P121" s="19"/>
      <c r="Q121" s="19"/>
      <c r="R121" s="19"/>
      <c r="S121" s="19"/>
      <c r="T121" s="19"/>
      <c r="U121" s="19"/>
      <c r="V121" s="19"/>
      <c r="W121" s="17"/>
      <c r="X121" s="17"/>
      <c r="Y121" s="17"/>
      <c r="Z121" s="17"/>
      <c r="AA121" s="17"/>
      <c r="AB121" s="17"/>
      <c r="AC121" s="17"/>
      <c r="AD121" s="17"/>
      <c r="AE121" s="17"/>
      <c r="AF121" s="17"/>
      <c r="AG121" s="17"/>
      <c r="AH121" s="17"/>
      <c r="AI121" s="17"/>
      <c r="AJ121" s="17"/>
      <c r="AK121" s="17"/>
    </row>
    <row r="122" spans="1:41" s="17" customFormat="1" ht="12" x14ac:dyDescent="0.3">
      <c r="C122" s="23" t="s">
        <v>308</v>
      </c>
      <c r="D122" s="23"/>
      <c r="F122" s="19"/>
      <c r="G122" s="19"/>
      <c r="H122" s="19"/>
      <c r="I122" s="19"/>
      <c r="J122" s="19"/>
      <c r="K122" s="19"/>
      <c r="L122" s="19"/>
      <c r="M122" s="19"/>
      <c r="N122" s="19"/>
      <c r="O122" s="19"/>
      <c r="P122" s="19"/>
      <c r="Q122" s="19"/>
      <c r="R122" s="19"/>
      <c r="S122" s="19"/>
      <c r="T122" s="19"/>
      <c r="U122" s="19"/>
      <c r="V122" s="19"/>
    </row>
    <row r="123" spans="1:41" s="3" customFormat="1" ht="12" x14ac:dyDescent="0.3">
      <c r="A123" s="17"/>
      <c r="C123" s="41" t="s">
        <v>157</v>
      </c>
      <c r="E123" s="17"/>
      <c r="F123" s="19"/>
      <c r="G123" s="19"/>
      <c r="H123" s="19"/>
      <c r="I123" s="19"/>
      <c r="J123" s="19"/>
      <c r="K123" s="19"/>
      <c r="L123" s="19"/>
      <c r="M123" s="19"/>
      <c r="N123" s="19"/>
      <c r="O123" s="19"/>
      <c r="P123" s="19"/>
      <c r="Q123" s="19"/>
      <c r="R123" s="19"/>
      <c r="S123" s="19"/>
      <c r="T123" s="19"/>
      <c r="U123" s="19"/>
      <c r="V123" s="19"/>
      <c r="W123" s="17"/>
      <c r="X123" s="17"/>
      <c r="Y123" s="17"/>
      <c r="Z123" s="17"/>
      <c r="AA123" s="17"/>
      <c r="AB123" s="17"/>
      <c r="AC123" s="17"/>
      <c r="AD123" s="17"/>
      <c r="AE123" s="17"/>
      <c r="AF123" s="17"/>
      <c r="AG123" s="17"/>
      <c r="AH123" s="17"/>
      <c r="AI123" s="17"/>
      <c r="AJ123" s="17"/>
      <c r="AK123" s="17"/>
    </row>
    <row r="124" spans="1:41" s="3" customFormat="1" ht="12" x14ac:dyDescent="0.3">
      <c r="A124" s="17"/>
      <c r="C124" s="3" t="s">
        <v>41</v>
      </c>
      <c r="D124" s="8" t="s">
        <v>35</v>
      </c>
      <c r="E124" s="17"/>
      <c r="F124" s="21">
        <v>100.84615384615384</v>
      </c>
      <c r="G124" s="21">
        <v>102.76923076923076</v>
      </c>
      <c r="H124" s="21">
        <v>110</v>
      </c>
      <c r="I124" s="21">
        <v>118</v>
      </c>
      <c r="J124" s="21">
        <v>126</v>
      </c>
      <c r="K124" s="21">
        <v>134</v>
      </c>
      <c r="L124" s="21">
        <v>142</v>
      </c>
      <c r="M124" s="21">
        <v>150</v>
      </c>
      <c r="N124" s="21">
        <v>152</v>
      </c>
      <c r="O124" s="21">
        <v>154.5</v>
      </c>
      <c r="P124" s="21">
        <v>157</v>
      </c>
      <c r="Q124" s="21">
        <v>160</v>
      </c>
      <c r="R124" s="21">
        <f>Q124</f>
        <v>160</v>
      </c>
      <c r="S124" s="21">
        <f t="shared" ref="S124:V125" si="36">R124</f>
        <v>160</v>
      </c>
      <c r="T124" s="21">
        <f t="shared" si="36"/>
        <v>160</v>
      </c>
      <c r="U124" s="21">
        <f t="shared" si="36"/>
        <v>160</v>
      </c>
      <c r="V124" s="21">
        <f t="shared" si="36"/>
        <v>160</v>
      </c>
      <c r="W124" s="17"/>
      <c r="X124" s="17"/>
      <c r="Y124" s="17"/>
      <c r="Z124" s="17"/>
      <c r="AA124" s="17"/>
      <c r="AB124" s="17"/>
      <c r="AC124" s="17"/>
      <c r="AD124" s="17"/>
      <c r="AE124" s="17"/>
      <c r="AF124" s="17"/>
      <c r="AG124" s="17"/>
      <c r="AH124" s="17"/>
      <c r="AI124" s="17"/>
      <c r="AJ124" s="17"/>
      <c r="AK124" s="17"/>
    </row>
    <row r="125" spans="1:41" s="3" customFormat="1" ht="12" x14ac:dyDescent="0.3">
      <c r="A125" s="17"/>
      <c r="C125" s="3" t="s">
        <v>42</v>
      </c>
      <c r="D125" s="8" t="s">
        <v>35</v>
      </c>
      <c r="E125" s="17"/>
      <c r="F125" s="21">
        <v>119.76923076923077</v>
      </c>
      <c r="G125" s="21">
        <v>124.65384615384616</v>
      </c>
      <c r="H125" s="21">
        <v>132</v>
      </c>
      <c r="I125" s="21">
        <v>139</v>
      </c>
      <c r="J125" s="21">
        <v>148</v>
      </c>
      <c r="K125" s="21">
        <v>157</v>
      </c>
      <c r="L125" s="21">
        <v>166</v>
      </c>
      <c r="M125" s="21">
        <v>175</v>
      </c>
      <c r="N125" s="21">
        <v>178.75</v>
      </c>
      <c r="O125" s="21">
        <v>182.5</v>
      </c>
      <c r="P125" s="21">
        <v>186.25</v>
      </c>
      <c r="Q125" s="21">
        <v>190</v>
      </c>
      <c r="R125" s="21">
        <f>Q125</f>
        <v>190</v>
      </c>
      <c r="S125" s="21">
        <f t="shared" si="36"/>
        <v>190</v>
      </c>
      <c r="T125" s="21">
        <f t="shared" si="36"/>
        <v>190</v>
      </c>
      <c r="U125" s="21">
        <f t="shared" si="36"/>
        <v>190</v>
      </c>
      <c r="V125" s="21">
        <f t="shared" si="36"/>
        <v>190</v>
      </c>
      <c r="W125" s="17"/>
      <c r="X125" s="17"/>
      <c r="Y125" s="17"/>
      <c r="Z125" s="17"/>
      <c r="AA125" s="17"/>
      <c r="AB125" s="17"/>
      <c r="AC125" s="17"/>
      <c r="AD125" s="17"/>
      <c r="AE125" s="17"/>
      <c r="AF125" s="17"/>
      <c r="AG125" s="17"/>
      <c r="AH125" s="17"/>
      <c r="AI125" s="17"/>
      <c r="AJ125" s="17"/>
      <c r="AK125" s="17"/>
    </row>
    <row r="126" spans="1:41" s="3" customFormat="1" ht="12" x14ac:dyDescent="0.3">
      <c r="A126" s="17"/>
      <c r="C126" s="3" t="s">
        <v>43</v>
      </c>
      <c r="D126" s="8" t="s">
        <v>30</v>
      </c>
      <c r="E126" s="17"/>
      <c r="F126" s="20">
        <f t="shared" ref="F126:V127" si="37">F64/F124</f>
        <v>22.55911517925248</v>
      </c>
      <c r="G126" s="20">
        <f t="shared" si="37"/>
        <v>22.136976047904195</v>
      </c>
      <c r="H126" s="20">
        <f t="shared" si="37"/>
        <v>20.681818181818183</v>
      </c>
      <c r="I126" s="20">
        <f t="shared" si="37"/>
        <v>19.279661016949152</v>
      </c>
      <c r="J126" s="20">
        <f t="shared" si="37"/>
        <v>18.055555555555557</v>
      </c>
      <c r="K126" s="20">
        <f t="shared" si="37"/>
        <v>16.977611940298509</v>
      </c>
      <c r="L126" s="20">
        <f t="shared" si="37"/>
        <v>16.02112676056338</v>
      </c>
      <c r="M126" s="20">
        <f t="shared" si="37"/>
        <v>15.166666666666666</v>
      </c>
      <c r="N126" s="20">
        <f t="shared" si="37"/>
        <v>14.967105263157896</v>
      </c>
      <c r="O126" s="20">
        <f t="shared" si="37"/>
        <v>14.724919093851133</v>
      </c>
      <c r="P126" s="20">
        <f t="shared" si="37"/>
        <v>14.490445859872612</v>
      </c>
      <c r="Q126" s="20">
        <f t="shared" si="37"/>
        <v>14.21875</v>
      </c>
      <c r="R126" s="20">
        <f t="shared" si="37"/>
        <v>14.21875</v>
      </c>
      <c r="S126" s="20">
        <f t="shared" si="37"/>
        <v>14.21875</v>
      </c>
      <c r="T126" s="20">
        <f t="shared" si="37"/>
        <v>14.21875</v>
      </c>
      <c r="U126" s="20">
        <f t="shared" si="37"/>
        <v>14.21875</v>
      </c>
      <c r="V126" s="20">
        <f t="shared" si="37"/>
        <v>14.21875</v>
      </c>
      <c r="W126" s="17"/>
      <c r="X126" s="17"/>
      <c r="Y126" s="17"/>
      <c r="Z126" s="17"/>
      <c r="AA126" s="17"/>
      <c r="AB126" s="17"/>
      <c r="AC126" s="17"/>
      <c r="AD126" s="17"/>
      <c r="AE126" s="17"/>
      <c r="AF126" s="17"/>
      <c r="AG126" s="17"/>
      <c r="AH126" s="17"/>
      <c r="AI126" s="17"/>
      <c r="AJ126" s="17"/>
      <c r="AK126" s="17"/>
    </row>
    <row r="127" spans="1:41" s="3" customFormat="1" ht="12" x14ac:dyDescent="0.3">
      <c r="A127" s="17"/>
      <c r="C127" s="3" t="s">
        <v>44</v>
      </c>
      <c r="D127" s="8" t="s">
        <v>30</v>
      </c>
      <c r="E127" s="17"/>
      <c r="F127" s="20">
        <f t="shared" si="37"/>
        <v>21.708413615928066</v>
      </c>
      <c r="G127" s="20">
        <f t="shared" si="37"/>
        <v>20.85775995063252</v>
      </c>
      <c r="H127" s="20">
        <f t="shared" si="37"/>
        <v>19.696969696969695</v>
      </c>
      <c r="I127" s="20">
        <f t="shared" si="37"/>
        <v>18.705035971223023</v>
      </c>
      <c r="J127" s="20">
        <f t="shared" si="37"/>
        <v>17.567567567567568</v>
      </c>
      <c r="K127" s="20">
        <f t="shared" si="37"/>
        <v>16.560509554140129</v>
      </c>
      <c r="L127" s="20">
        <f t="shared" si="37"/>
        <v>15.662650602409638</v>
      </c>
      <c r="M127" s="20">
        <f t="shared" si="37"/>
        <v>14.857142857142858</v>
      </c>
      <c r="N127" s="20">
        <f t="shared" si="37"/>
        <v>14.545454545454545</v>
      </c>
      <c r="O127" s="20">
        <f t="shared" si="37"/>
        <v>14.246575342465754</v>
      </c>
      <c r="P127" s="20">
        <f t="shared" si="37"/>
        <v>13.95973154362416</v>
      </c>
      <c r="Q127" s="20">
        <f t="shared" si="37"/>
        <v>13.684210526315789</v>
      </c>
      <c r="R127" s="20">
        <f t="shared" si="37"/>
        <v>13.684210526315789</v>
      </c>
      <c r="S127" s="20">
        <f t="shared" si="37"/>
        <v>13.684210526315789</v>
      </c>
      <c r="T127" s="20">
        <f t="shared" si="37"/>
        <v>13.684210526315789</v>
      </c>
      <c r="U127" s="20">
        <f t="shared" si="37"/>
        <v>13.684210526315789</v>
      </c>
      <c r="V127" s="20">
        <f t="shared" si="37"/>
        <v>13.684210526315789</v>
      </c>
      <c r="W127" s="17"/>
      <c r="X127" s="17"/>
      <c r="Y127" s="17"/>
      <c r="Z127" s="17"/>
      <c r="AA127" s="17"/>
      <c r="AB127" s="17"/>
      <c r="AC127" s="17"/>
      <c r="AD127" s="17"/>
      <c r="AE127" s="17"/>
      <c r="AF127" s="17"/>
      <c r="AG127" s="17"/>
      <c r="AH127" s="17"/>
      <c r="AI127" s="17"/>
      <c r="AJ127" s="17"/>
      <c r="AK127" s="17"/>
    </row>
    <row r="128" spans="1:41" s="3" customFormat="1" ht="12" x14ac:dyDescent="0.3">
      <c r="A128" s="17"/>
      <c r="C128" s="3" t="s">
        <v>39</v>
      </c>
      <c r="D128" s="8" t="s">
        <v>36</v>
      </c>
      <c r="E128" s="17"/>
      <c r="F128" s="20">
        <f t="shared" ref="F128:V129" si="38">F126*F70/1000</f>
        <v>15.791380625476735</v>
      </c>
      <c r="G128" s="20">
        <f t="shared" si="38"/>
        <v>15.495883233532938</v>
      </c>
      <c r="H128" s="20">
        <f t="shared" si="38"/>
        <v>14.477272727272728</v>
      </c>
      <c r="I128" s="20">
        <f t="shared" si="38"/>
        <v>13.495762711864407</v>
      </c>
      <c r="J128" s="20">
        <f t="shared" si="38"/>
        <v>12.638888888888891</v>
      </c>
      <c r="K128" s="20">
        <f t="shared" si="38"/>
        <v>11.884328358208958</v>
      </c>
      <c r="L128" s="20">
        <f t="shared" si="38"/>
        <v>11.214788732394366</v>
      </c>
      <c r="M128" s="20">
        <f t="shared" si="38"/>
        <v>10.616666666666665</v>
      </c>
      <c r="N128" s="20">
        <f t="shared" si="38"/>
        <v>10.476973684210527</v>
      </c>
      <c r="O128" s="20">
        <f t="shared" si="38"/>
        <v>10.307443365695793</v>
      </c>
      <c r="P128" s="20">
        <f t="shared" si="38"/>
        <v>10.143312101910828</v>
      </c>
      <c r="Q128" s="20">
        <f t="shared" si="38"/>
        <v>9.953125</v>
      </c>
      <c r="R128" s="20">
        <f t="shared" si="38"/>
        <v>9.953125</v>
      </c>
      <c r="S128" s="20">
        <f t="shared" si="38"/>
        <v>9.953125</v>
      </c>
      <c r="T128" s="20">
        <f t="shared" si="38"/>
        <v>9.953125</v>
      </c>
      <c r="U128" s="20">
        <f t="shared" si="38"/>
        <v>9.953125</v>
      </c>
      <c r="V128" s="20">
        <f t="shared" si="38"/>
        <v>9.953125</v>
      </c>
      <c r="W128" s="17"/>
      <c r="X128" s="17"/>
      <c r="Y128" s="17"/>
      <c r="Z128" s="17"/>
      <c r="AA128" s="17"/>
      <c r="AB128" s="17"/>
      <c r="AC128" s="17"/>
      <c r="AD128" s="17"/>
      <c r="AE128" s="17"/>
      <c r="AF128" s="17"/>
      <c r="AG128" s="17"/>
      <c r="AH128" s="17"/>
      <c r="AI128" s="17"/>
      <c r="AJ128" s="17"/>
      <c r="AK128" s="17"/>
    </row>
    <row r="129" spans="1:41" s="3" customFormat="1" ht="12" x14ac:dyDescent="0.3">
      <c r="A129" s="17"/>
      <c r="C129" s="3" t="s">
        <v>40</v>
      </c>
      <c r="D129" s="8" t="s">
        <v>36</v>
      </c>
      <c r="E129" s="17"/>
      <c r="F129" s="20">
        <f t="shared" si="38"/>
        <v>47.758509955041745</v>
      </c>
      <c r="G129" s="20">
        <f t="shared" si="38"/>
        <v>45.887071891391543</v>
      </c>
      <c r="H129" s="20">
        <f t="shared" si="38"/>
        <v>43.333333333333329</v>
      </c>
      <c r="I129" s="20">
        <f t="shared" si="38"/>
        <v>41.151079136690647</v>
      </c>
      <c r="J129" s="20">
        <f t="shared" si="38"/>
        <v>38.648648648648653</v>
      </c>
      <c r="K129" s="20">
        <f t="shared" si="38"/>
        <v>36.433121019108285</v>
      </c>
      <c r="L129" s="20">
        <f t="shared" si="38"/>
        <v>34.4578313253012</v>
      </c>
      <c r="M129" s="20">
        <f t="shared" si="38"/>
        <v>32.685714285714283</v>
      </c>
      <c r="N129" s="20">
        <f t="shared" si="38"/>
        <v>32</v>
      </c>
      <c r="O129" s="20">
        <f t="shared" si="38"/>
        <v>31.342465753424658</v>
      </c>
      <c r="P129" s="20">
        <f t="shared" si="38"/>
        <v>30.711409395973156</v>
      </c>
      <c r="Q129" s="20">
        <f t="shared" si="38"/>
        <v>30.105263157894736</v>
      </c>
      <c r="R129" s="20">
        <f t="shared" si="38"/>
        <v>30.105263157894736</v>
      </c>
      <c r="S129" s="20">
        <f t="shared" si="38"/>
        <v>30.105263157894736</v>
      </c>
      <c r="T129" s="20">
        <f t="shared" si="38"/>
        <v>30.105263157894736</v>
      </c>
      <c r="U129" s="20">
        <f t="shared" si="38"/>
        <v>30.105263157894736</v>
      </c>
      <c r="V129" s="20">
        <f t="shared" si="38"/>
        <v>30.105263157894736</v>
      </c>
      <c r="W129" s="17"/>
      <c r="X129" s="17"/>
      <c r="Y129" s="17"/>
      <c r="Z129" s="17"/>
      <c r="AA129" s="17"/>
      <c r="AB129" s="17"/>
      <c r="AC129" s="17"/>
      <c r="AD129" s="17"/>
      <c r="AE129" s="17"/>
      <c r="AF129" s="17"/>
      <c r="AG129" s="17"/>
      <c r="AH129" s="17"/>
      <c r="AI129" s="17"/>
      <c r="AJ129" s="17"/>
      <c r="AK129" s="17"/>
    </row>
    <row r="130" spans="1:41" s="3" customFormat="1" ht="12" x14ac:dyDescent="0.3">
      <c r="A130" s="17"/>
      <c r="D130" s="8"/>
      <c r="E130" s="17"/>
      <c r="F130" s="20"/>
      <c r="G130" s="20"/>
      <c r="H130" s="20"/>
      <c r="I130" s="20"/>
      <c r="J130" s="20"/>
      <c r="K130" s="20"/>
      <c r="L130" s="20"/>
      <c r="M130" s="20"/>
      <c r="N130" s="20"/>
      <c r="O130" s="20"/>
      <c r="P130" s="20"/>
      <c r="Q130" s="20"/>
      <c r="R130" s="20"/>
      <c r="S130" s="20"/>
      <c r="T130" s="20"/>
      <c r="U130" s="20"/>
      <c r="V130" s="20"/>
      <c r="W130" s="17"/>
      <c r="X130" s="17"/>
      <c r="Y130" s="17"/>
      <c r="Z130" s="17"/>
      <c r="AA130" s="17"/>
      <c r="AB130" s="17"/>
      <c r="AC130" s="17"/>
      <c r="AD130" s="17"/>
      <c r="AE130" s="17"/>
      <c r="AF130" s="17"/>
      <c r="AG130" s="17"/>
      <c r="AH130" s="17"/>
      <c r="AI130" s="17"/>
      <c r="AJ130" s="17"/>
      <c r="AK130" s="17"/>
    </row>
    <row r="131" spans="1:41" s="3" customFormat="1" ht="12" x14ac:dyDescent="0.3">
      <c r="A131" s="17"/>
      <c r="C131" s="9" t="s">
        <v>309</v>
      </c>
      <c r="D131" s="8"/>
      <c r="E131" s="17"/>
      <c r="F131" s="20"/>
      <c r="G131" s="20"/>
      <c r="H131" s="20"/>
      <c r="I131" s="20"/>
      <c r="J131" s="20"/>
      <c r="K131" s="20"/>
      <c r="L131" s="20"/>
      <c r="M131" s="20"/>
      <c r="N131" s="20"/>
      <c r="O131" s="20"/>
      <c r="P131" s="20"/>
      <c r="Q131" s="20"/>
      <c r="R131" s="20"/>
      <c r="S131" s="20"/>
      <c r="T131" s="20"/>
      <c r="U131" s="20"/>
      <c r="V131" s="20"/>
      <c r="W131" s="17"/>
      <c r="X131" s="17"/>
      <c r="Y131" s="17"/>
      <c r="Z131" s="17"/>
      <c r="AA131" s="17"/>
      <c r="AB131" s="17"/>
      <c r="AC131" s="17"/>
      <c r="AD131" s="17"/>
      <c r="AE131" s="17"/>
      <c r="AF131" s="17"/>
      <c r="AG131" s="17"/>
      <c r="AH131" s="17"/>
      <c r="AI131" s="17"/>
      <c r="AJ131" s="17"/>
      <c r="AK131" s="17"/>
    </row>
    <row r="132" spans="1:41" s="3" customFormat="1" ht="12" x14ac:dyDescent="0.3">
      <c r="A132" s="17"/>
      <c r="C132" s="3" t="s">
        <v>310</v>
      </c>
      <c r="D132" s="53" t="s">
        <v>259</v>
      </c>
      <c r="E132" s="17"/>
      <c r="F132" s="20"/>
      <c r="G132" s="54" t="s">
        <v>263</v>
      </c>
      <c r="H132" s="20"/>
      <c r="I132" s="20"/>
      <c r="J132" s="20"/>
      <c r="K132" s="20"/>
      <c r="L132" s="20"/>
      <c r="M132" s="20"/>
      <c r="N132" s="20"/>
      <c r="O132" s="20"/>
      <c r="P132" s="20"/>
      <c r="Q132" s="20"/>
      <c r="R132" s="20"/>
      <c r="S132" s="20"/>
      <c r="T132" s="20"/>
      <c r="U132" s="20"/>
      <c r="V132" s="20"/>
      <c r="W132" s="17"/>
      <c r="X132" s="17"/>
      <c r="Y132" s="17"/>
      <c r="Z132" s="17"/>
      <c r="AA132" s="17"/>
      <c r="AB132" s="17"/>
      <c r="AC132" s="17"/>
      <c r="AD132" s="17"/>
      <c r="AE132" s="17"/>
      <c r="AF132" s="17"/>
      <c r="AG132" s="17"/>
      <c r="AH132" s="17"/>
      <c r="AI132" s="17"/>
      <c r="AJ132" s="17"/>
      <c r="AK132" s="17"/>
    </row>
    <row r="133" spans="1:41" x14ac:dyDescent="0.35">
      <c r="A133" s="17"/>
      <c r="C133" s="3" t="s">
        <v>45</v>
      </c>
      <c r="D133" s="8" t="s">
        <v>32</v>
      </c>
      <c r="E133" s="17"/>
      <c r="F133" s="21">
        <f>F128*F19</f>
        <v>0</v>
      </c>
      <c r="G133" s="21">
        <f>IF(G$9&gt;$D$6,0,F133)</f>
        <v>0</v>
      </c>
      <c r="H133" s="21">
        <f t="shared" ref="H133:V148" si="39">IF(H$9&gt;$D$6,0,G133)</f>
        <v>0</v>
      </c>
      <c r="I133" s="21">
        <f t="shared" si="39"/>
        <v>0</v>
      </c>
      <c r="J133" s="21">
        <f t="shared" si="39"/>
        <v>0</v>
      </c>
      <c r="K133" s="21">
        <f t="shared" si="39"/>
        <v>0</v>
      </c>
      <c r="L133" s="21">
        <f t="shared" si="39"/>
        <v>0</v>
      </c>
      <c r="M133" s="21">
        <f t="shared" si="39"/>
        <v>0</v>
      </c>
      <c r="N133" s="21">
        <f t="shared" si="39"/>
        <v>0</v>
      </c>
      <c r="O133" s="21">
        <f t="shared" si="39"/>
        <v>0</v>
      </c>
      <c r="P133" s="21">
        <f t="shared" si="39"/>
        <v>0</v>
      </c>
      <c r="Q133" s="21">
        <f t="shared" si="39"/>
        <v>0</v>
      </c>
      <c r="R133" s="21">
        <f t="shared" si="39"/>
        <v>0</v>
      </c>
      <c r="S133" s="21">
        <f t="shared" si="39"/>
        <v>0</v>
      </c>
      <c r="T133" s="21">
        <f t="shared" si="39"/>
        <v>0</v>
      </c>
      <c r="U133" s="21">
        <f t="shared" si="39"/>
        <v>0</v>
      </c>
      <c r="V133" s="21">
        <f t="shared" si="39"/>
        <v>0</v>
      </c>
      <c r="W133" s="25"/>
      <c r="X133" s="17"/>
      <c r="Y133" s="17"/>
      <c r="Z133" s="17"/>
      <c r="AA133" s="17"/>
      <c r="AB133" s="17"/>
      <c r="AC133" s="17"/>
      <c r="AD133" s="17"/>
      <c r="AE133" s="17"/>
      <c r="AF133" s="17"/>
      <c r="AG133" s="17"/>
      <c r="AH133" s="17"/>
      <c r="AI133" s="17"/>
      <c r="AJ133" s="17"/>
      <c r="AK133" s="17"/>
      <c r="AL133" s="3"/>
      <c r="AM133" s="3"/>
      <c r="AN133" s="3"/>
      <c r="AO133" s="3"/>
    </row>
    <row r="134" spans="1:41" x14ac:dyDescent="0.35">
      <c r="A134" s="17"/>
      <c r="C134" s="3" t="s">
        <v>46</v>
      </c>
      <c r="D134" s="8" t="s">
        <v>32</v>
      </c>
      <c r="E134" s="17"/>
      <c r="F134" s="19"/>
      <c r="G134" s="21">
        <f>G128*G19</f>
        <v>0</v>
      </c>
      <c r="H134" s="21">
        <f t="shared" si="39"/>
        <v>0</v>
      </c>
      <c r="I134" s="21">
        <f t="shared" si="39"/>
        <v>0</v>
      </c>
      <c r="J134" s="21">
        <f t="shared" si="39"/>
        <v>0</v>
      </c>
      <c r="K134" s="21">
        <f t="shared" si="39"/>
        <v>0</v>
      </c>
      <c r="L134" s="21">
        <f t="shared" si="39"/>
        <v>0</v>
      </c>
      <c r="M134" s="21">
        <f t="shared" si="39"/>
        <v>0</v>
      </c>
      <c r="N134" s="21">
        <f t="shared" si="39"/>
        <v>0</v>
      </c>
      <c r="O134" s="21">
        <f t="shared" si="39"/>
        <v>0</v>
      </c>
      <c r="P134" s="21">
        <f t="shared" si="39"/>
        <v>0</v>
      </c>
      <c r="Q134" s="21">
        <f t="shared" si="39"/>
        <v>0</v>
      </c>
      <c r="R134" s="21">
        <f t="shared" si="39"/>
        <v>0</v>
      </c>
      <c r="S134" s="21">
        <f t="shared" si="39"/>
        <v>0</v>
      </c>
      <c r="T134" s="21">
        <f t="shared" si="39"/>
        <v>0</v>
      </c>
      <c r="U134" s="21">
        <f t="shared" si="39"/>
        <v>0</v>
      </c>
      <c r="V134" s="21">
        <f t="shared" si="39"/>
        <v>0</v>
      </c>
      <c r="W134" s="25"/>
      <c r="X134" s="17"/>
      <c r="Y134" s="17"/>
      <c r="Z134" s="17"/>
      <c r="AA134" s="17"/>
      <c r="AB134" s="17"/>
      <c r="AC134" s="17"/>
      <c r="AD134" s="17"/>
      <c r="AE134" s="17"/>
      <c r="AF134" s="17"/>
      <c r="AG134" s="17"/>
      <c r="AH134" s="17"/>
      <c r="AI134" s="17"/>
      <c r="AJ134" s="17"/>
      <c r="AK134" s="17"/>
      <c r="AL134" s="3"/>
      <c r="AM134" s="3"/>
      <c r="AN134" s="3"/>
      <c r="AO134" s="3"/>
    </row>
    <row r="135" spans="1:41" x14ac:dyDescent="0.35">
      <c r="A135" s="17"/>
      <c r="C135" s="3" t="s">
        <v>47</v>
      </c>
      <c r="D135" s="8" t="s">
        <v>32</v>
      </c>
      <c r="E135" s="17"/>
      <c r="F135" s="19"/>
      <c r="G135" s="19"/>
      <c r="H135" s="21">
        <f>H128*H19</f>
        <v>5.3410538266127094</v>
      </c>
      <c r="I135" s="21">
        <f t="shared" si="39"/>
        <v>5.3410538266127094</v>
      </c>
      <c r="J135" s="21">
        <f t="shared" si="39"/>
        <v>5.3410538266127094</v>
      </c>
      <c r="K135" s="21">
        <f t="shared" si="39"/>
        <v>5.3410538266127094</v>
      </c>
      <c r="L135" s="21">
        <f t="shared" si="39"/>
        <v>5.3410538266127094</v>
      </c>
      <c r="M135" s="21">
        <f t="shared" si="39"/>
        <v>5.3410538266127094</v>
      </c>
      <c r="N135" s="21">
        <f t="shared" si="39"/>
        <v>5.3410538266127094</v>
      </c>
      <c r="O135" s="21">
        <f t="shared" si="39"/>
        <v>5.3410538266127094</v>
      </c>
      <c r="P135" s="21">
        <f t="shared" si="39"/>
        <v>5.3410538266127094</v>
      </c>
      <c r="Q135" s="21">
        <f t="shared" si="39"/>
        <v>5.3410538266127094</v>
      </c>
      <c r="R135" s="21">
        <f t="shared" si="39"/>
        <v>5.3410538266127094</v>
      </c>
      <c r="S135" s="21">
        <f t="shared" si="39"/>
        <v>5.3410538266127094</v>
      </c>
      <c r="T135" s="21">
        <f t="shared" si="39"/>
        <v>5.3410538266127094</v>
      </c>
      <c r="U135" s="21">
        <f t="shared" si="39"/>
        <v>5.3410538266127094</v>
      </c>
      <c r="V135" s="21">
        <f t="shared" si="39"/>
        <v>5.3410538266127094</v>
      </c>
      <c r="W135" s="25"/>
      <c r="X135" s="17"/>
      <c r="Y135" s="17"/>
      <c r="Z135" s="17"/>
      <c r="AA135" s="17"/>
      <c r="AB135" s="17"/>
      <c r="AC135" s="17"/>
      <c r="AD135" s="17"/>
      <c r="AE135" s="17"/>
      <c r="AF135" s="17"/>
      <c r="AG135" s="17"/>
      <c r="AH135" s="17"/>
      <c r="AI135" s="17"/>
      <c r="AJ135" s="17"/>
      <c r="AK135" s="17"/>
      <c r="AL135" s="3"/>
      <c r="AM135" s="3"/>
      <c r="AN135" s="3"/>
      <c r="AO135" s="3"/>
    </row>
    <row r="136" spans="1:41" x14ac:dyDescent="0.35">
      <c r="A136" s="17"/>
      <c r="C136" s="3" t="s">
        <v>48</v>
      </c>
      <c r="D136" s="8" t="s">
        <v>32</v>
      </c>
      <c r="E136" s="17"/>
      <c r="F136" s="19"/>
      <c r="G136" s="19"/>
      <c r="H136" s="19"/>
      <c r="I136" s="21">
        <f>I128*I19</f>
        <v>4.6571682957471259</v>
      </c>
      <c r="J136" s="21">
        <f t="shared" si="39"/>
        <v>4.6571682957471259</v>
      </c>
      <c r="K136" s="21">
        <f t="shared" si="39"/>
        <v>4.6571682957471259</v>
      </c>
      <c r="L136" s="21">
        <f t="shared" si="39"/>
        <v>4.6571682957471259</v>
      </c>
      <c r="M136" s="21">
        <f t="shared" si="39"/>
        <v>4.6571682957471259</v>
      </c>
      <c r="N136" s="21">
        <f t="shared" si="39"/>
        <v>4.6571682957471259</v>
      </c>
      <c r="O136" s="21">
        <f t="shared" si="39"/>
        <v>4.6571682957471259</v>
      </c>
      <c r="P136" s="21">
        <f t="shared" si="39"/>
        <v>4.6571682957471259</v>
      </c>
      <c r="Q136" s="21">
        <f t="shared" si="39"/>
        <v>4.6571682957471259</v>
      </c>
      <c r="R136" s="21">
        <f t="shared" si="39"/>
        <v>4.6571682957471259</v>
      </c>
      <c r="S136" s="21">
        <f t="shared" si="39"/>
        <v>4.6571682957471259</v>
      </c>
      <c r="T136" s="21">
        <f t="shared" si="39"/>
        <v>4.6571682957471259</v>
      </c>
      <c r="U136" s="21">
        <f t="shared" si="39"/>
        <v>4.6571682957471259</v>
      </c>
      <c r="V136" s="21">
        <f t="shared" si="39"/>
        <v>4.6571682957471259</v>
      </c>
      <c r="W136" s="25"/>
      <c r="X136" s="17"/>
      <c r="Y136" s="17"/>
      <c r="Z136" s="17"/>
      <c r="AA136" s="17"/>
      <c r="AB136" s="17"/>
      <c r="AC136" s="17"/>
      <c r="AD136" s="17"/>
      <c r="AE136" s="17"/>
      <c r="AF136" s="17"/>
      <c r="AG136" s="17"/>
      <c r="AH136" s="17"/>
      <c r="AI136" s="17"/>
      <c r="AJ136" s="17"/>
      <c r="AK136" s="17"/>
      <c r="AL136" s="3"/>
      <c r="AM136" s="3"/>
      <c r="AN136" s="3"/>
      <c r="AO136" s="3"/>
    </row>
    <row r="137" spans="1:41" x14ac:dyDescent="0.35">
      <c r="A137" s="17"/>
      <c r="C137" s="3" t="s">
        <v>49</v>
      </c>
      <c r="D137" s="8" t="s">
        <v>32</v>
      </c>
      <c r="E137" s="17"/>
      <c r="F137" s="19"/>
      <c r="G137" s="19"/>
      <c r="H137" s="19"/>
      <c r="I137" s="19"/>
      <c r="J137" s="21">
        <f>J128*J19</f>
        <v>4.0533553629553074</v>
      </c>
      <c r="K137" s="21">
        <f t="shared" si="39"/>
        <v>4.0533553629553074</v>
      </c>
      <c r="L137" s="21">
        <f t="shared" si="39"/>
        <v>4.0533553629553074</v>
      </c>
      <c r="M137" s="21">
        <f t="shared" si="39"/>
        <v>4.0533553629553074</v>
      </c>
      <c r="N137" s="21">
        <f t="shared" si="39"/>
        <v>4.0533553629553074</v>
      </c>
      <c r="O137" s="21">
        <f t="shared" si="39"/>
        <v>4.0533553629553074</v>
      </c>
      <c r="P137" s="21">
        <f t="shared" si="39"/>
        <v>4.0533553629553074</v>
      </c>
      <c r="Q137" s="21">
        <f t="shared" si="39"/>
        <v>4.0533553629553074</v>
      </c>
      <c r="R137" s="21">
        <f t="shared" si="39"/>
        <v>4.0533553629553074</v>
      </c>
      <c r="S137" s="21">
        <f t="shared" si="39"/>
        <v>4.0533553629553074</v>
      </c>
      <c r="T137" s="21">
        <f t="shared" si="39"/>
        <v>4.0533553629553074</v>
      </c>
      <c r="U137" s="21">
        <f t="shared" si="39"/>
        <v>4.0533553629553074</v>
      </c>
      <c r="V137" s="21">
        <f t="shared" si="39"/>
        <v>4.0533553629553074</v>
      </c>
      <c r="W137" s="25"/>
      <c r="X137" s="17"/>
      <c r="Y137" s="17"/>
      <c r="Z137" s="17"/>
      <c r="AA137" s="17"/>
      <c r="AB137" s="17"/>
      <c r="AC137" s="17"/>
      <c r="AD137" s="17"/>
      <c r="AE137" s="17"/>
      <c r="AF137" s="17"/>
      <c r="AG137" s="17"/>
      <c r="AH137" s="17"/>
      <c r="AI137" s="17"/>
      <c r="AJ137" s="17"/>
      <c r="AK137" s="17"/>
      <c r="AL137" s="3"/>
      <c r="AM137" s="3"/>
      <c r="AN137" s="3"/>
      <c r="AO137" s="3"/>
    </row>
    <row r="138" spans="1:41" x14ac:dyDescent="0.35">
      <c r="A138" s="17"/>
      <c r="C138" s="3" t="s">
        <v>50</v>
      </c>
      <c r="D138" s="8" t="s">
        <v>32</v>
      </c>
      <c r="E138" s="17"/>
      <c r="F138" s="19"/>
      <c r="G138" s="19"/>
      <c r="H138" s="19"/>
      <c r="I138" s="19"/>
      <c r="J138" s="19"/>
      <c r="K138" s="21">
        <f>K128*K19</f>
        <v>3.5156817203334225</v>
      </c>
      <c r="L138" s="21">
        <f t="shared" si="39"/>
        <v>3.5156817203334225</v>
      </c>
      <c r="M138" s="21">
        <f t="shared" si="39"/>
        <v>3.5156817203334225</v>
      </c>
      <c r="N138" s="21">
        <f t="shared" si="39"/>
        <v>3.5156817203334225</v>
      </c>
      <c r="O138" s="21">
        <f t="shared" si="39"/>
        <v>3.5156817203334225</v>
      </c>
      <c r="P138" s="21">
        <f t="shared" si="39"/>
        <v>3.5156817203334225</v>
      </c>
      <c r="Q138" s="21">
        <f t="shared" si="39"/>
        <v>3.5156817203334225</v>
      </c>
      <c r="R138" s="21">
        <f t="shared" si="39"/>
        <v>3.5156817203334225</v>
      </c>
      <c r="S138" s="21">
        <f t="shared" si="39"/>
        <v>3.5156817203334225</v>
      </c>
      <c r="T138" s="21">
        <f t="shared" si="39"/>
        <v>3.5156817203334225</v>
      </c>
      <c r="U138" s="21">
        <f t="shared" si="39"/>
        <v>3.5156817203334225</v>
      </c>
      <c r="V138" s="21">
        <f t="shared" si="39"/>
        <v>3.5156817203334225</v>
      </c>
      <c r="W138" s="25"/>
      <c r="X138" s="17"/>
      <c r="Y138" s="17"/>
      <c r="Z138" s="17"/>
      <c r="AA138" s="17"/>
      <c r="AB138" s="17"/>
      <c r="AC138" s="17"/>
      <c r="AD138" s="17"/>
      <c r="AE138" s="17"/>
      <c r="AF138" s="17"/>
      <c r="AG138" s="17"/>
      <c r="AH138" s="17"/>
      <c r="AI138" s="17"/>
      <c r="AJ138" s="17"/>
      <c r="AK138" s="17"/>
      <c r="AL138" s="3"/>
      <c r="AM138" s="3"/>
      <c r="AN138" s="3"/>
      <c r="AO138" s="3"/>
    </row>
    <row r="139" spans="1:41" x14ac:dyDescent="0.35">
      <c r="A139" s="17"/>
      <c r="C139" s="3" t="s">
        <v>51</v>
      </c>
      <c r="D139" s="8" t="s">
        <v>32</v>
      </c>
      <c r="E139" s="17"/>
      <c r="F139" s="19"/>
      <c r="G139" s="19"/>
      <c r="H139" s="19"/>
      <c r="I139" s="19"/>
      <c r="J139" s="19"/>
      <c r="K139" s="19"/>
      <c r="L139" s="21">
        <f>L128*L19</f>
        <v>3.0333685443462688</v>
      </c>
      <c r="M139" s="21">
        <f t="shared" si="39"/>
        <v>3.0333685443462688</v>
      </c>
      <c r="N139" s="21">
        <f t="shared" si="39"/>
        <v>3.0333685443462688</v>
      </c>
      <c r="O139" s="21">
        <f t="shared" si="39"/>
        <v>3.0333685443462688</v>
      </c>
      <c r="P139" s="21">
        <f t="shared" si="39"/>
        <v>3.0333685443462688</v>
      </c>
      <c r="Q139" s="21">
        <f t="shared" si="39"/>
        <v>3.0333685443462688</v>
      </c>
      <c r="R139" s="21">
        <f t="shared" si="39"/>
        <v>3.0333685443462688</v>
      </c>
      <c r="S139" s="21">
        <f t="shared" si="39"/>
        <v>3.0333685443462688</v>
      </c>
      <c r="T139" s="21">
        <f t="shared" si="39"/>
        <v>3.0333685443462688</v>
      </c>
      <c r="U139" s="21">
        <f t="shared" si="39"/>
        <v>3.0333685443462688</v>
      </c>
      <c r="V139" s="21">
        <f t="shared" si="39"/>
        <v>3.0333685443462688</v>
      </c>
      <c r="W139" s="25"/>
      <c r="X139" s="17"/>
      <c r="Y139" s="17"/>
      <c r="Z139" s="17"/>
      <c r="AA139" s="17"/>
      <c r="AB139" s="17"/>
      <c r="AC139" s="17"/>
      <c r="AD139" s="17"/>
      <c r="AE139" s="17"/>
      <c r="AF139" s="17"/>
      <c r="AG139" s="17"/>
      <c r="AH139" s="17"/>
      <c r="AI139" s="17"/>
      <c r="AJ139" s="17"/>
      <c r="AK139" s="17"/>
      <c r="AL139" s="3"/>
      <c r="AM139" s="3"/>
      <c r="AN139" s="3"/>
      <c r="AO139" s="3"/>
    </row>
    <row r="140" spans="1:41" x14ac:dyDescent="0.35">
      <c r="A140" s="17"/>
      <c r="C140" s="3" t="s">
        <v>165</v>
      </c>
      <c r="D140" s="8" t="s">
        <v>32</v>
      </c>
      <c r="E140" s="17"/>
      <c r="F140" s="19"/>
      <c r="G140" s="19"/>
      <c r="H140" s="19"/>
      <c r="I140" s="19"/>
      <c r="J140" s="19"/>
      <c r="K140" s="19"/>
      <c r="L140" s="21"/>
      <c r="M140" s="21">
        <f>M128*M19</f>
        <v>2.6941697601309977</v>
      </c>
      <c r="N140" s="21">
        <f t="shared" si="39"/>
        <v>2.6941697601309977</v>
      </c>
      <c r="O140" s="21">
        <f t="shared" si="39"/>
        <v>2.6941697601309977</v>
      </c>
      <c r="P140" s="21">
        <f t="shared" si="39"/>
        <v>2.6941697601309977</v>
      </c>
      <c r="Q140" s="21">
        <f t="shared" si="39"/>
        <v>2.6941697601309977</v>
      </c>
      <c r="R140" s="21">
        <f t="shared" si="39"/>
        <v>2.6941697601309977</v>
      </c>
      <c r="S140" s="21">
        <f t="shared" si="39"/>
        <v>2.6941697601309977</v>
      </c>
      <c r="T140" s="21">
        <f t="shared" si="39"/>
        <v>2.6941697601309977</v>
      </c>
      <c r="U140" s="21">
        <f t="shared" si="39"/>
        <v>2.6941697601309977</v>
      </c>
      <c r="V140" s="21">
        <f t="shared" si="39"/>
        <v>2.6941697601309977</v>
      </c>
      <c r="W140" s="25"/>
      <c r="X140" s="17"/>
      <c r="Y140" s="17"/>
      <c r="Z140" s="17"/>
      <c r="AA140" s="17"/>
      <c r="AB140" s="17"/>
      <c r="AC140" s="17"/>
      <c r="AD140" s="17"/>
      <c r="AE140" s="17"/>
      <c r="AF140" s="17"/>
      <c r="AG140" s="17"/>
      <c r="AH140" s="17"/>
      <c r="AI140" s="17"/>
      <c r="AJ140" s="17"/>
      <c r="AK140" s="17"/>
      <c r="AL140" s="3"/>
      <c r="AM140" s="3"/>
      <c r="AN140" s="3"/>
      <c r="AO140" s="3"/>
    </row>
    <row r="141" spans="1:41" x14ac:dyDescent="0.35">
      <c r="A141" s="17"/>
      <c r="C141" s="3" t="s">
        <v>166</v>
      </c>
      <c r="D141" s="8" t="s">
        <v>32</v>
      </c>
      <c r="E141" s="17"/>
      <c r="F141" s="19"/>
      <c r="G141" s="19"/>
      <c r="H141" s="19"/>
      <c r="I141" s="19"/>
      <c r="J141" s="19"/>
      <c r="K141" s="19"/>
      <c r="L141" s="21"/>
      <c r="M141" s="21"/>
      <c r="N141" s="21">
        <f>N128*N19</f>
        <v>2.452267742442011</v>
      </c>
      <c r="O141" s="21">
        <f t="shared" si="39"/>
        <v>2.452267742442011</v>
      </c>
      <c r="P141" s="21">
        <f t="shared" si="39"/>
        <v>2.452267742442011</v>
      </c>
      <c r="Q141" s="21">
        <f t="shared" si="39"/>
        <v>2.452267742442011</v>
      </c>
      <c r="R141" s="21">
        <f t="shared" si="39"/>
        <v>2.452267742442011</v>
      </c>
      <c r="S141" s="21">
        <f t="shared" si="39"/>
        <v>2.452267742442011</v>
      </c>
      <c r="T141" s="21">
        <f t="shared" si="39"/>
        <v>2.452267742442011</v>
      </c>
      <c r="U141" s="21">
        <f t="shared" si="39"/>
        <v>2.452267742442011</v>
      </c>
      <c r="V141" s="21">
        <f t="shared" si="39"/>
        <v>2.452267742442011</v>
      </c>
      <c r="W141" s="25"/>
      <c r="X141" s="17"/>
      <c r="Y141" s="17"/>
      <c r="Z141" s="17"/>
      <c r="AA141" s="17"/>
      <c r="AB141" s="17"/>
      <c r="AC141" s="17"/>
      <c r="AD141" s="17"/>
      <c r="AE141" s="17"/>
      <c r="AF141" s="17"/>
      <c r="AG141" s="17"/>
      <c r="AH141" s="17"/>
      <c r="AI141" s="17"/>
      <c r="AJ141" s="17"/>
      <c r="AK141" s="17"/>
      <c r="AL141" s="3"/>
      <c r="AM141" s="3"/>
      <c r="AN141" s="3"/>
      <c r="AO141" s="3"/>
    </row>
    <row r="142" spans="1:41" x14ac:dyDescent="0.35">
      <c r="A142" s="17"/>
      <c r="C142" s="3" t="s">
        <v>167</v>
      </c>
      <c r="D142" s="8" t="s">
        <v>32</v>
      </c>
      <c r="E142" s="17"/>
      <c r="F142" s="19"/>
      <c r="G142" s="19"/>
      <c r="H142" s="19"/>
      <c r="I142" s="19"/>
      <c r="J142" s="19"/>
      <c r="K142" s="19"/>
      <c r="L142" s="21"/>
      <c r="M142" s="21"/>
      <c r="N142" s="21"/>
      <c r="O142" s="21">
        <f>O128*O19</f>
        <v>2.2369834206175296</v>
      </c>
      <c r="P142" s="21">
        <f t="shared" si="39"/>
        <v>2.2369834206175296</v>
      </c>
      <c r="Q142" s="21">
        <f t="shared" si="39"/>
        <v>2.2369834206175296</v>
      </c>
      <c r="R142" s="21">
        <f t="shared" si="39"/>
        <v>2.2369834206175296</v>
      </c>
      <c r="S142" s="21">
        <f t="shared" si="39"/>
        <v>2.2369834206175296</v>
      </c>
      <c r="T142" s="21">
        <f t="shared" si="39"/>
        <v>2.2369834206175296</v>
      </c>
      <c r="U142" s="21">
        <f t="shared" si="39"/>
        <v>2.2369834206175296</v>
      </c>
      <c r="V142" s="21">
        <f t="shared" si="39"/>
        <v>2.2369834206175296</v>
      </c>
      <c r="W142" s="25"/>
      <c r="X142" s="17"/>
      <c r="Y142" s="17"/>
      <c r="Z142" s="17"/>
      <c r="AA142" s="17"/>
      <c r="AB142" s="17"/>
      <c r="AC142" s="17"/>
      <c r="AD142" s="17"/>
      <c r="AE142" s="17"/>
      <c r="AF142" s="17"/>
      <c r="AG142" s="17"/>
      <c r="AH142" s="17"/>
      <c r="AI142" s="17"/>
      <c r="AJ142" s="17"/>
      <c r="AK142" s="17"/>
      <c r="AL142" s="3"/>
      <c r="AM142" s="3"/>
      <c r="AN142" s="3"/>
      <c r="AO142" s="3"/>
    </row>
    <row r="143" spans="1:41" x14ac:dyDescent="0.35">
      <c r="A143" s="17"/>
      <c r="C143" s="3" t="s">
        <v>168</v>
      </c>
      <c r="D143" s="8" t="s">
        <v>32</v>
      </c>
      <c r="E143" s="17"/>
      <c r="F143" s="19"/>
      <c r="G143" s="19"/>
      <c r="H143" s="19"/>
      <c r="I143" s="19"/>
      <c r="J143" s="19"/>
      <c r="K143" s="19"/>
      <c r="L143" s="21"/>
      <c r="M143" s="21"/>
      <c r="N143" s="21"/>
      <c r="O143" s="21"/>
      <c r="P143" s="21">
        <f>P128*P19</f>
        <v>2.0262631678381084</v>
      </c>
      <c r="Q143" s="21">
        <f t="shared" si="39"/>
        <v>2.0262631678381084</v>
      </c>
      <c r="R143" s="21">
        <f t="shared" si="39"/>
        <v>2.0262631678381084</v>
      </c>
      <c r="S143" s="21">
        <f t="shared" si="39"/>
        <v>2.0262631678381084</v>
      </c>
      <c r="T143" s="21">
        <f t="shared" si="39"/>
        <v>2.0262631678381084</v>
      </c>
      <c r="U143" s="21">
        <f t="shared" si="39"/>
        <v>2.0262631678381084</v>
      </c>
      <c r="V143" s="21">
        <f t="shared" si="39"/>
        <v>2.0262631678381084</v>
      </c>
      <c r="W143" s="25"/>
      <c r="X143" s="17"/>
      <c r="Y143" s="17"/>
      <c r="Z143" s="17"/>
      <c r="AA143" s="17"/>
      <c r="AB143" s="17"/>
      <c r="AC143" s="17"/>
      <c r="AD143" s="17"/>
      <c r="AE143" s="17"/>
      <c r="AF143" s="17"/>
      <c r="AG143" s="17"/>
      <c r="AH143" s="17"/>
      <c r="AI143" s="17"/>
      <c r="AJ143" s="17"/>
      <c r="AK143" s="17"/>
      <c r="AL143" s="3"/>
      <c r="AM143" s="3"/>
      <c r="AN143" s="3"/>
      <c r="AO143" s="3"/>
    </row>
    <row r="144" spans="1:41" x14ac:dyDescent="0.35">
      <c r="A144" s="17"/>
      <c r="C144" s="3" t="s">
        <v>169</v>
      </c>
      <c r="D144" s="8" t="s">
        <v>32</v>
      </c>
      <c r="E144" s="17"/>
      <c r="F144" s="19"/>
      <c r="G144" s="19"/>
      <c r="H144" s="19"/>
      <c r="I144" s="19"/>
      <c r="J144" s="19"/>
      <c r="K144" s="19"/>
      <c r="L144" s="21"/>
      <c r="M144" s="21"/>
      <c r="N144" s="21"/>
      <c r="O144" s="21"/>
      <c r="P144" s="21"/>
      <c r="Q144" s="21">
        <f>Q128*Q19</f>
        <v>2.2219678821217794</v>
      </c>
      <c r="R144" s="21">
        <f t="shared" si="39"/>
        <v>2.2219678821217794</v>
      </c>
      <c r="S144" s="21">
        <f t="shared" si="39"/>
        <v>2.2219678821217794</v>
      </c>
      <c r="T144" s="21">
        <f t="shared" si="39"/>
        <v>2.2219678821217794</v>
      </c>
      <c r="U144" s="21">
        <f t="shared" si="39"/>
        <v>2.2219678821217794</v>
      </c>
      <c r="V144" s="21">
        <f t="shared" si="39"/>
        <v>2.2219678821217794</v>
      </c>
      <c r="W144" s="25"/>
      <c r="X144" s="17"/>
      <c r="Y144" s="17"/>
      <c r="Z144" s="17"/>
      <c r="AA144" s="17"/>
      <c r="AB144" s="17"/>
      <c r="AC144" s="17"/>
      <c r="AD144" s="17"/>
      <c r="AE144" s="17"/>
      <c r="AF144" s="17"/>
      <c r="AG144" s="17"/>
      <c r="AH144" s="17"/>
      <c r="AI144" s="17"/>
      <c r="AJ144" s="17"/>
      <c r="AK144" s="17"/>
      <c r="AL144" s="3"/>
      <c r="AM144" s="3"/>
      <c r="AN144" s="3"/>
      <c r="AO144" s="3"/>
    </row>
    <row r="145" spans="1:41" x14ac:dyDescent="0.35">
      <c r="A145" s="17"/>
      <c r="C145" s="3" t="s">
        <v>252</v>
      </c>
      <c r="D145" s="8" t="s">
        <v>32</v>
      </c>
      <c r="E145" s="17"/>
      <c r="F145" s="19"/>
      <c r="G145" s="19"/>
      <c r="H145" s="19"/>
      <c r="I145" s="19"/>
      <c r="J145" s="19"/>
      <c r="K145" s="19"/>
      <c r="L145" s="21"/>
      <c r="M145" s="21"/>
      <c r="N145" s="21"/>
      <c r="O145" s="21"/>
      <c r="P145" s="21"/>
      <c r="Q145" s="21"/>
      <c r="R145" s="21">
        <f>R128*R19</f>
        <v>3.1851176890778752</v>
      </c>
      <c r="S145" s="21">
        <f t="shared" si="39"/>
        <v>3.1851176890778752</v>
      </c>
      <c r="T145" s="21">
        <f t="shared" si="39"/>
        <v>3.1851176890778752</v>
      </c>
      <c r="U145" s="21">
        <f t="shared" si="39"/>
        <v>3.1851176890778752</v>
      </c>
      <c r="V145" s="21">
        <f t="shared" si="39"/>
        <v>3.1851176890778752</v>
      </c>
      <c r="W145" s="25"/>
      <c r="X145" s="17"/>
      <c r="Y145" s="17"/>
      <c r="Z145" s="17"/>
      <c r="AA145" s="17"/>
      <c r="AB145" s="17"/>
      <c r="AC145" s="17"/>
      <c r="AD145" s="17"/>
      <c r="AE145" s="17"/>
      <c r="AF145" s="17"/>
      <c r="AG145" s="17"/>
      <c r="AH145" s="17"/>
      <c r="AI145" s="17"/>
      <c r="AJ145" s="17"/>
      <c r="AK145" s="17"/>
      <c r="AL145" s="3"/>
      <c r="AM145" s="3"/>
      <c r="AN145" s="3"/>
      <c r="AO145" s="3"/>
    </row>
    <row r="146" spans="1:41" x14ac:dyDescent="0.35">
      <c r="A146" s="17"/>
      <c r="C146" s="3" t="s">
        <v>253</v>
      </c>
      <c r="D146" s="8" t="s">
        <v>32</v>
      </c>
      <c r="E146" s="17"/>
      <c r="F146" s="19"/>
      <c r="G146" s="19"/>
      <c r="H146" s="19"/>
      <c r="I146" s="19"/>
      <c r="J146" s="19"/>
      <c r="K146" s="19"/>
      <c r="L146" s="21"/>
      <c r="M146" s="21"/>
      <c r="N146" s="21"/>
      <c r="O146" s="21"/>
      <c r="P146" s="21"/>
      <c r="Q146" s="21"/>
      <c r="R146" s="21"/>
      <c r="S146" s="21">
        <f>S128*S19</f>
        <v>4.417994021569652</v>
      </c>
      <c r="T146" s="21">
        <f t="shared" si="39"/>
        <v>4.417994021569652</v>
      </c>
      <c r="U146" s="21">
        <f t="shared" si="39"/>
        <v>4.417994021569652</v>
      </c>
      <c r="V146" s="21">
        <f t="shared" si="39"/>
        <v>4.417994021569652</v>
      </c>
      <c r="W146" s="25"/>
      <c r="X146" s="17"/>
      <c r="Y146" s="17"/>
      <c r="Z146" s="17"/>
      <c r="AA146" s="17"/>
      <c r="AB146" s="17"/>
      <c r="AC146" s="17"/>
      <c r="AD146" s="17"/>
      <c r="AE146" s="17"/>
      <c r="AF146" s="17"/>
      <c r="AG146" s="17"/>
      <c r="AH146" s="17"/>
      <c r="AI146" s="17"/>
      <c r="AJ146" s="17"/>
      <c r="AK146" s="17"/>
      <c r="AL146" s="3"/>
      <c r="AM146" s="3"/>
      <c r="AN146" s="3"/>
      <c r="AO146" s="3"/>
    </row>
    <row r="147" spans="1:41" x14ac:dyDescent="0.35">
      <c r="A147" s="17"/>
      <c r="C147" s="3" t="s">
        <v>254</v>
      </c>
      <c r="D147" s="8" t="s">
        <v>32</v>
      </c>
      <c r="E147" s="17"/>
      <c r="F147" s="19"/>
      <c r="G147" s="19"/>
      <c r="H147" s="19"/>
      <c r="I147" s="19"/>
      <c r="J147" s="19"/>
      <c r="K147" s="19"/>
      <c r="L147" s="21"/>
      <c r="M147" s="21"/>
      <c r="N147" s="21"/>
      <c r="O147" s="21"/>
      <c r="P147" s="21"/>
      <c r="Q147" s="21"/>
      <c r="R147" s="21"/>
      <c r="S147" s="21"/>
      <c r="T147" s="21">
        <f>T128*T19</f>
        <v>5.7152777852717191</v>
      </c>
      <c r="U147" s="21">
        <f t="shared" si="39"/>
        <v>5.7152777852717191</v>
      </c>
      <c r="V147" s="21">
        <f t="shared" si="39"/>
        <v>5.7152777852717191</v>
      </c>
      <c r="W147" s="25"/>
      <c r="X147" s="17"/>
      <c r="Y147" s="17"/>
      <c r="Z147" s="17"/>
      <c r="AA147" s="17"/>
      <c r="AB147" s="17"/>
      <c r="AC147" s="17"/>
      <c r="AD147" s="17"/>
      <c r="AE147" s="17"/>
      <c r="AF147" s="17"/>
      <c r="AG147" s="17"/>
      <c r="AH147" s="17"/>
      <c r="AI147" s="17"/>
      <c r="AJ147" s="17"/>
      <c r="AK147" s="17"/>
      <c r="AL147" s="3"/>
      <c r="AM147" s="3"/>
      <c r="AN147" s="3"/>
      <c r="AO147" s="3"/>
    </row>
    <row r="148" spans="1:41" x14ac:dyDescent="0.35">
      <c r="A148" s="17"/>
      <c r="C148" s="3" t="s">
        <v>255</v>
      </c>
      <c r="D148" s="8" t="s">
        <v>32</v>
      </c>
      <c r="E148" s="17"/>
      <c r="F148" s="19"/>
      <c r="G148" s="19"/>
      <c r="H148" s="19"/>
      <c r="I148" s="19"/>
      <c r="J148" s="19"/>
      <c r="K148" s="19"/>
      <c r="L148" s="21"/>
      <c r="M148" s="21"/>
      <c r="N148" s="21"/>
      <c r="O148" s="21"/>
      <c r="P148" s="21"/>
      <c r="Q148" s="21"/>
      <c r="R148" s="21"/>
      <c r="S148" s="21"/>
      <c r="T148" s="21"/>
      <c r="U148" s="21">
        <f>U128*U19</f>
        <v>6.7873112085760257</v>
      </c>
      <c r="V148" s="21">
        <f t="shared" si="39"/>
        <v>6.7873112085760257</v>
      </c>
      <c r="W148" s="25"/>
      <c r="X148" s="17"/>
      <c r="Y148" s="17"/>
      <c r="Z148" s="17"/>
      <c r="AA148" s="17"/>
      <c r="AB148" s="17"/>
      <c r="AC148" s="17"/>
      <c r="AD148" s="17"/>
      <c r="AE148" s="17"/>
      <c r="AF148" s="17"/>
      <c r="AG148" s="17"/>
      <c r="AH148" s="17"/>
      <c r="AI148" s="17"/>
      <c r="AJ148" s="17"/>
      <c r="AK148" s="17"/>
      <c r="AL148" s="3"/>
      <c r="AM148" s="3"/>
      <c r="AN148" s="3"/>
      <c r="AO148" s="3"/>
    </row>
    <row r="149" spans="1:41" x14ac:dyDescent="0.35">
      <c r="A149" s="17"/>
      <c r="C149" s="3" t="s">
        <v>256</v>
      </c>
      <c r="D149" s="8" t="s">
        <v>32</v>
      </c>
      <c r="E149" s="17"/>
      <c r="F149" s="19"/>
      <c r="G149" s="19"/>
      <c r="H149" s="19"/>
      <c r="I149" s="19"/>
      <c r="J149" s="19"/>
      <c r="K149" s="19"/>
      <c r="L149" s="21"/>
      <c r="M149" s="21"/>
      <c r="N149" s="21"/>
      <c r="O149" s="21"/>
      <c r="P149" s="21"/>
      <c r="Q149" s="21"/>
      <c r="R149" s="21"/>
      <c r="S149" s="21"/>
      <c r="T149" s="21"/>
      <c r="U149" s="21"/>
      <c r="V149" s="21">
        <f>V128*V19</f>
        <v>7.8421974577434002</v>
      </c>
      <c r="W149" s="25"/>
      <c r="X149" s="17"/>
      <c r="Y149" s="17"/>
      <c r="Z149" s="17"/>
      <c r="AA149" s="17"/>
      <c r="AB149" s="17"/>
      <c r="AC149" s="17"/>
      <c r="AD149" s="17"/>
      <c r="AE149" s="17"/>
      <c r="AF149" s="17"/>
      <c r="AG149" s="17"/>
      <c r="AH149" s="17"/>
      <c r="AI149" s="17"/>
      <c r="AJ149" s="17"/>
      <c r="AK149" s="17"/>
      <c r="AL149" s="3"/>
      <c r="AM149" s="3"/>
      <c r="AN149" s="3"/>
      <c r="AO149" s="3"/>
    </row>
    <row r="150" spans="1:41" x14ac:dyDescent="0.35">
      <c r="A150" s="17"/>
      <c r="C150" s="9" t="s">
        <v>257</v>
      </c>
      <c r="D150" s="10" t="s">
        <v>32</v>
      </c>
      <c r="E150" s="23"/>
      <c r="F150" s="22">
        <f>SUM(F133:F149)</f>
        <v>0</v>
      </c>
      <c r="G150" s="22">
        <f t="shared" ref="G150:V150" si="40">SUM(G133:G149)</f>
        <v>0</v>
      </c>
      <c r="H150" s="22">
        <f t="shared" si="40"/>
        <v>5.3410538266127094</v>
      </c>
      <c r="I150" s="22">
        <f t="shared" si="40"/>
        <v>9.9982221223598344</v>
      </c>
      <c r="J150" s="22">
        <f t="shared" si="40"/>
        <v>14.051577485315143</v>
      </c>
      <c r="K150" s="22">
        <f t="shared" si="40"/>
        <v>17.567259205648565</v>
      </c>
      <c r="L150" s="22">
        <f t="shared" si="40"/>
        <v>20.600627749994835</v>
      </c>
      <c r="M150" s="22">
        <f t="shared" si="40"/>
        <v>23.294797510125832</v>
      </c>
      <c r="N150" s="22">
        <f t="shared" si="40"/>
        <v>25.747065252567843</v>
      </c>
      <c r="O150" s="22">
        <f t="shared" si="40"/>
        <v>27.984048673185374</v>
      </c>
      <c r="P150" s="22">
        <f t="shared" si="40"/>
        <v>30.010311841023483</v>
      </c>
      <c r="Q150" s="22">
        <f t="shared" si="40"/>
        <v>32.232279723145261</v>
      </c>
      <c r="R150" s="22">
        <f t="shared" si="40"/>
        <v>35.417397412223139</v>
      </c>
      <c r="S150" s="22">
        <f t="shared" si="40"/>
        <v>39.835391433792793</v>
      </c>
      <c r="T150" s="22">
        <f t="shared" si="40"/>
        <v>45.55066921906451</v>
      </c>
      <c r="U150" s="22">
        <f t="shared" si="40"/>
        <v>52.337980427640538</v>
      </c>
      <c r="V150" s="22">
        <f t="shared" si="40"/>
        <v>60.180177885383941</v>
      </c>
      <c r="W150" s="25"/>
      <c r="X150" s="17"/>
      <c r="Y150" s="17"/>
      <c r="Z150" s="17"/>
      <c r="AA150" s="17"/>
      <c r="AB150" s="17"/>
      <c r="AC150" s="17"/>
      <c r="AD150" s="17"/>
      <c r="AE150" s="17"/>
      <c r="AF150" s="17"/>
      <c r="AG150" s="17"/>
      <c r="AH150" s="17"/>
      <c r="AI150" s="17"/>
      <c r="AJ150" s="17"/>
      <c r="AK150" s="17"/>
      <c r="AL150" s="3"/>
      <c r="AM150" s="3"/>
      <c r="AN150" s="3"/>
      <c r="AO150" s="3"/>
    </row>
    <row r="151" spans="1:41" x14ac:dyDescent="0.35">
      <c r="A151" s="17"/>
      <c r="C151" s="9"/>
      <c r="D151" s="10"/>
      <c r="E151" s="23"/>
      <c r="F151" s="22"/>
      <c r="G151" s="22"/>
      <c r="H151" s="22"/>
      <c r="I151" s="22"/>
      <c r="J151" s="22"/>
      <c r="K151" s="22"/>
      <c r="L151" s="22"/>
      <c r="M151" s="22"/>
      <c r="N151" s="22"/>
      <c r="O151" s="22"/>
      <c r="P151" s="22"/>
      <c r="Q151" s="22"/>
      <c r="R151" s="22"/>
      <c r="S151" s="22"/>
      <c r="T151" s="22"/>
      <c r="U151" s="22"/>
      <c r="V151" s="22"/>
      <c r="W151" s="25"/>
      <c r="X151" s="17"/>
      <c r="Y151" s="17"/>
      <c r="Z151" s="17"/>
      <c r="AA151" s="17"/>
      <c r="AB151" s="17"/>
      <c r="AC151" s="17"/>
      <c r="AD151" s="17"/>
      <c r="AE151" s="17"/>
      <c r="AF151" s="17"/>
      <c r="AG151" s="17"/>
      <c r="AH151" s="17"/>
      <c r="AI151" s="17"/>
      <c r="AJ151" s="17"/>
      <c r="AK151" s="17"/>
      <c r="AL151" s="3"/>
      <c r="AM151" s="3"/>
      <c r="AN151" s="3"/>
      <c r="AO151" s="3"/>
    </row>
    <row r="152" spans="1:41" s="3" customFormat="1" ht="12" x14ac:dyDescent="0.3">
      <c r="A152" s="17"/>
      <c r="C152" s="9" t="s">
        <v>311</v>
      </c>
      <c r="D152" s="8"/>
      <c r="E152" s="17"/>
      <c r="F152" s="20"/>
      <c r="G152" s="20"/>
      <c r="H152" s="20"/>
      <c r="I152" s="20"/>
      <c r="J152" s="20"/>
      <c r="K152" s="20"/>
      <c r="L152" s="20"/>
      <c r="M152" s="20"/>
      <c r="N152" s="20"/>
      <c r="O152" s="20"/>
      <c r="P152" s="20"/>
      <c r="Q152" s="20"/>
      <c r="R152" s="20"/>
      <c r="S152" s="20"/>
      <c r="T152" s="20"/>
      <c r="U152" s="20"/>
      <c r="V152" s="20"/>
      <c r="W152" s="17"/>
      <c r="X152" s="17"/>
      <c r="Y152" s="17"/>
      <c r="Z152" s="4">
        <v>2021</v>
      </c>
      <c r="AA152" s="4">
        <f t="shared" ref="AA152:AN152" si="41">Z152+1</f>
        <v>2022</v>
      </c>
      <c r="AB152" s="4">
        <f t="shared" si="41"/>
        <v>2023</v>
      </c>
      <c r="AC152" s="4">
        <f t="shared" si="41"/>
        <v>2024</v>
      </c>
      <c r="AD152" s="4">
        <f t="shared" si="41"/>
        <v>2025</v>
      </c>
      <c r="AE152" s="4">
        <f t="shared" si="41"/>
        <v>2026</v>
      </c>
      <c r="AF152" s="4">
        <f t="shared" si="41"/>
        <v>2027</v>
      </c>
      <c r="AG152" s="4">
        <f t="shared" si="41"/>
        <v>2028</v>
      </c>
      <c r="AH152" s="4">
        <f t="shared" si="41"/>
        <v>2029</v>
      </c>
      <c r="AI152" s="4">
        <f t="shared" si="41"/>
        <v>2030</v>
      </c>
      <c r="AJ152" s="4">
        <f t="shared" si="41"/>
        <v>2031</v>
      </c>
      <c r="AK152" s="4">
        <f t="shared" si="41"/>
        <v>2032</v>
      </c>
      <c r="AL152" s="4">
        <f t="shared" si="41"/>
        <v>2033</v>
      </c>
      <c r="AM152" s="4">
        <f t="shared" si="41"/>
        <v>2034</v>
      </c>
      <c r="AN152" s="4">
        <f t="shared" si="41"/>
        <v>2035</v>
      </c>
    </row>
    <row r="153" spans="1:41" s="3" customFormat="1" ht="12" x14ac:dyDescent="0.3">
      <c r="A153" s="17"/>
      <c r="C153" s="3" t="s">
        <v>312</v>
      </c>
      <c r="D153" s="53" t="s">
        <v>262</v>
      </c>
      <c r="E153" s="17"/>
      <c r="F153" s="20"/>
      <c r="G153" s="54" t="s">
        <v>263</v>
      </c>
      <c r="H153" s="20"/>
      <c r="I153" s="20"/>
      <c r="J153" s="20"/>
      <c r="K153" s="20"/>
      <c r="L153" s="20"/>
      <c r="M153" s="20"/>
      <c r="N153" s="54"/>
      <c r="O153" s="20"/>
      <c r="P153" s="20"/>
      <c r="Q153" s="20"/>
      <c r="R153" s="20"/>
      <c r="S153" s="20"/>
      <c r="T153" s="20"/>
      <c r="U153" s="20"/>
      <c r="V153" s="20"/>
      <c r="W153" s="17"/>
      <c r="X153" s="17"/>
      <c r="Y153" s="17"/>
      <c r="Z153" s="49" t="s">
        <v>398</v>
      </c>
      <c r="AA153" s="17"/>
      <c r="AB153" s="17"/>
      <c r="AC153" s="17"/>
      <c r="AD153" s="17"/>
      <c r="AE153" s="17"/>
      <c r="AF153" s="17"/>
      <c r="AG153" s="17"/>
      <c r="AH153" s="17"/>
      <c r="AI153" s="17"/>
      <c r="AJ153" s="63"/>
      <c r="AK153" s="63"/>
      <c r="AL153" s="64"/>
      <c r="AM153" s="64"/>
      <c r="AN153" s="64"/>
      <c r="AO153" s="64"/>
    </row>
    <row r="154" spans="1:41" x14ac:dyDescent="0.35">
      <c r="A154" s="17"/>
      <c r="C154" s="3" t="s">
        <v>170</v>
      </c>
      <c r="D154" s="8" t="s">
        <v>32</v>
      </c>
      <c r="E154" s="17"/>
      <c r="F154" s="21">
        <f>F129*F20</f>
        <v>0</v>
      </c>
      <c r="G154" s="21">
        <f>IF(G$9&gt;$D$6,0,F154)</f>
        <v>0</v>
      </c>
      <c r="H154" s="21">
        <f>IF(H$9&gt;$D$6,0,G154)</f>
        <v>0</v>
      </c>
      <c r="I154" s="21">
        <f t="shared" ref="I154:V167" si="42">IF(I$9&gt;$D$6,0,H154)</f>
        <v>0</v>
      </c>
      <c r="J154" s="21">
        <f t="shared" si="42"/>
        <v>0</v>
      </c>
      <c r="K154" s="21">
        <f t="shared" si="42"/>
        <v>0</v>
      </c>
      <c r="L154" s="21">
        <f t="shared" si="42"/>
        <v>0</v>
      </c>
      <c r="M154" s="21">
        <f t="shared" si="42"/>
        <v>0</v>
      </c>
      <c r="N154" s="21">
        <f t="shared" si="42"/>
        <v>0</v>
      </c>
      <c r="O154" s="21">
        <f t="shared" si="42"/>
        <v>0</v>
      </c>
      <c r="P154" s="21">
        <f t="shared" si="42"/>
        <v>0</v>
      </c>
      <c r="Q154" s="21">
        <f t="shared" si="42"/>
        <v>0</v>
      </c>
      <c r="R154" s="21">
        <f t="shared" si="42"/>
        <v>0</v>
      </c>
      <c r="S154" s="21">
        <f t="shared" si="42"/>
        <v>0</v>
      </c>
      <c r="T154" s="21">
        <f t="shared" si="42"/>
        <v>0</v>
      </c>
      <c r="U154" s="21">
        <f t="shared" si="42"/>
        <v>0</v>
      </c>
      <c r="V154" s="21">
        <f t="shared" si="42"/>
        <v>0</v>
      </c>
      <c r="W154" s="25"/>
      <c r="X154" s="17"/>
      <c r="Y154" s="17"/>
      <c r="Z154" s="49"/>
      <c r="AA154" s="49"/>
      <c r="AB154" s="49"/>
      <c r="AC154" s="49"/>
      <c r="AD154" s="49"/>
      <c r="AE154" s="49"/>
      <c r="AF154" s="49"/>
      <c r="AG154" s="49"/>
      <c r="AH154" s="17"/>
      <c r="AI154" s="17"/>
      <c r="AJ154" s="17"/>
      <c r="AK154" s="17"/>
      <c r="AL154" s="3"/>
      <c r="AM154" s="3"/>
      <c r="AN154" s="3"/>
      <c r="AO154" s="3"/>
    </row>
    <row r="155" spans="1:41" x14ac:dyDescent="0.35">
      <c r="A155" s="17"/>
      <c r="C155" s="3" t="s">
        <v>132</v>
      </c>
      <c r="D155" s="8" t="s">
        <v>32</v>
      </c>
      <c r="E155" s="17"/>
      <c r="F155" s="19"/>
      <c r="G155" s="21">
        <f>G129*G20</f>
        <v>0</v>
      </c>
      <c r="H155" s="21">
        <f>IF(H$9&gt;$D$6,0,G155)</f>
        <v>0</v>
      </c>
      <c r="I155" s="21">
        <f t="shared" si="42"/>
        <v>0</v>
      </c>
      <c r="J155" s="21">
        <f t="shared" si="42"/>
        <v>0</v>
      </c>
      <c r="K155" s="21">
        <f t="shared" si="42"/>
        <v>0</v>
      </c>
      <c r="L155" s="21">
        <f t="shared" si="42"/>
        <v>0</v>
      </c>
      <c r="M155" s="21">
        <f t="shared" si="42"/>
        <v>0</v>
      </c>
      <c r="N155" s="21">
        <f t="shared" si="42"/>
        <v>0</v>
      </c>
      <c r="O155" s="21">
        <f t="shared" si="42"/>
        <v>0</v>
      </c>
      <c r="P155" s="21">
        <f t="shared" si="42"/>
        <v>0</v>
      </c>
      <c r="Q155" s="21">
        <f t="shared" si="42"/>
        <v>0</v>
      </c>
      <c r="R155" s="21">
        <f t="shared" si="42"/>
        <v>0</v>
      </c>
      <c r="S155" s="21">
        <f t="shared" si="42"/>
        <v>0</v>
      </c>
      <c r="T155" s="21">
        <f t="shared" si="42"/>
        <v>0</v>
      </c>
      <c r="U155" s="21">
        <f t="shared" si="42"/>
        <v>0</v>
      </c>
      <c r="V155" s="21">
        <f t="shared" si="42"/>
        <v>0</v>
      </c>
      <c r="W155" s="25"/>
      <c r="X155" s="17"/>
      <c r="Y155" s="17"/>
      <c r="Z155" s="49"/>
      <c r="AA155" s="49"/>
      <c r="AB155" s="49"/>
      <c r="AC155" s="49"/>
      <c r="AD155" s="49"/>
      <c r="AE155" s="49"/>
      <c r="AF155" s="49"/>
      <c r="AG155" s="49"/>
      <c r="AH155" s="49"/>
      <c r="AI155" s="17"/>
      <c r="AJ155" s="17"/>
      <c r="AK155" s="17"/>
      <c r="AL155" s="3"/>
      <c r="AM155" s="3"/>
      <c r="AN155" s="3"/>
      <c r="AO155" s="3"/>
    </row>
    <row r="156" spans="1:41" x14ac:dyDescent="0.35">
      <c r="A156" s="17"/>
      <c r="C156" s="3" t="s">
        <v>133</v>
      </c>
      <c r="D156" s="8" t="s">
        <v>32</v>
      </c>
      <c r="E156" s="17"/>
      <c r="F156" s="19"/>
      <c r="G156" s="19"/>
      <c r="H156" s="21">
        <f>H129*H20</f>
        <v>2634.6211629121649</v>
      </c>
      <c r="I156" s="21">
        <f>IF(I$9&gt;$D$6,0,H156)</f>
        <v>2634.6211629121649</v>
      </c>
      <c r="J156" s="21">
        <f t="shared" si="42"/>
        <v>2634.6211629121649</v>
      </c>
      <c r="K156" s="21">
        <f t="shared" si="42"/>
        <v>2634.6211629121649</v>
      </c>
      <c r="L156" s="21">
        <f t="shared" si="42"/>
        <v>2634.6211629121649</v>
      </c>
      <c r="M156" s="21">
        <f t="shared" si="42"/>
        <v>2634.6211629121649</v>
      </c>
      <c r="N156" s="21">
        <f t="shared" si="42"/>
        <v>2634.6211629121649</v>
      </c>
      <c r="O156" s="21">
        <f t="shared" si="42"/>
        <v>2634.6211629121649</v>
      </c>
      <c r="P156" s="21">
        <f t="shared" si="42"/>
        <v>2634.6211629121649</v>
      </c>
      <c r="Q156" s="21">
        <f t="shared" si="42"/>
        <v>2634.6211629121649</v>
      </c>
      <c r="R156" s="21">
        <f t="shared" si="42"/>
        <v>2634.6211629121649</v>
      </c>
      <c r="S156" s="21">
        <f t="shared" si="42"/>
        <v>2634.6211629121649</v>
      </c>
      <c r="T156" s="21">
        <f t="shared" si="42"/>
        <v>2634.6211629121649</v>
      </c>
      <c r="U156" s="21">
        <f t="shared" si="42"/>
        <v>2634.6211629121649</v>
      </c>
      <c r="V156" s="21">
        <f t="shared" si="42"/>
        <v>2634.6211629121649</v>
      </c>
      <c r="W156" s="25"/>
      <c r="X156" s="17"/>
      <c r="Y156" s="17"/>
      <c r="Z156" s="65">
        <f>H20</f>
        <v>60.798949913357653</v>
      </c>
      <c r="AA156" s="65">
        <f>IF(I$9&gt;$D$6,0,Z156)</f>
        <v>60.798949913357653</v>
      </c>
      <c r="AB156" s="65">
        <f t="shared" ref="AB156:AN167" si="43">IF(J$9&gt;$D$6,0,AA156)</f>
        <v>60.798949913357653</v>
      </c>
      <c r="AC156" s="65">
        <f t="shared" si="43"/>
        <v>60.798949913357653</v>
      </c>
      <c r="AD156" s="65">
        <f t="shared" si="43"/>
        <v>60.798949913357653</v>
      </c>
      <c r="AE156" s="65">
        <f t="shared" si="43"/>
        <v>60.798949913357653</v>
      </c>
      <c r="AF156" s="65">
        <f t="shared" si="43"/>
        <v>60.798949913357653</v>
      </c>
      <c r="AG156" s="65">
        <f t="shared" si="43"/>
        <v>60.798949913357653</v>
      </c>
      <c r="AH156" s="65">
        <f t="shared" si="43"/>
        <v>60.798949913357653</v>
      </c>
      <c r="AI156" s="65">
        <f t="shared" si="43"/>
        <v>60.798949913357653</v>
      </c>
      <c r="AJ156" s="65">
        <f t="shared" si="43"/>
        <v>60.798949913357653</v>
      </c>
      <c r="AK156" s="65">
        <f t="shared" si="43"/>
        <v>60.798949913357653</v>
      </c>
      <c r="AL156" s="65">
        <f t="shared" si="43"/>
        <v>60.798949913357653</v>
      </c>
      <c r="AM156" s="65">
        <f t="shared" si="43"/>
        <v>60.798949913357653</v>
      </c>
      <c r="AN156" s="65">
        <f t="shared" si="43"/>
        <v>60.798949913357653</v>
      </c>
      <c r="AO156" s="3"/>
    </row>
    <row r="157" spans="1:41" x14ac:dyDescent="0.35">
      <c r="A157" s="17"/>
      <c r="C157" s="3" t="s">
        <v>134</v>
      </c>
      <c r="D157" s="8" t="s">
        <v>32</v>
      </c>
      <c r="E157" s="17"/>
      <c r="F157" s="19"/>
      <c r="G157" s="19"/>
      <c r="H157" s="19"/>
      <c r="I157" s="21">
        <f>I129*I20</f>
        <v>2343.3325744387744</v>
      </c>
      <c r="J157" s="21">
        <f>IF(J$9&gt;$D$6,0,I157)</f>
        <v>2343.3325744387744</v>
      </c>
      <c r="K157" s="21">
        <f t="shared" si="42"/>
        <v>2343.3325744387744</v>
      </c>
      <c r="L157" s="21">
        <f t="shared" si="42"/>
        <v>2343.3325744387744</v>
      </c>
      <c r="M157" s="21">
        <f t="shared" si="42"/>
        <v>2343.3325744387744</v>
      </c>
      <c r="N157" s="21">
        <f t="shared" si="42"/>
        <v>2343.3325744387744</v>
      </c>
      <c r="O157" s="21">
        <f t="shared" si="42"/>
        <v>2343.3325744387744</v>
      </c>
      <c r="P157" s="21">
        <f t="shared" si="42"/>
        <v>2343.3325744387744</v>
      </c>
      <c r="Q157" s="21">
        <f t="shared" si="42"/>
        <v>2343.3325744387744</v>
      </c>
      <c r="R157" s="21">
        <f t="shared" si="42"/>
        <v>2343.3325744387744</v>
      </c>
      <c r="S157" s="21">
        <f t="shared" si="42"/>
        <v>2343.3325744387744</v>
      </c>
      <c r="T157" s="21">
        <f t="shared" si="42"/>
        <v>2343.3325744387744</v>
      </c>
      <c r="U157" s="21">
        <f t="shared" si="42"/>
        <v>2343.3325744387744</v>
      </c>
      <c r="V157" s="21">
        <f t="shared" si="42"/>
        <v>2343.3325744387744</v>
      </c>
      <c r="W157" s="25"/>
      <c r="X157" s="17"/>
      <c r="Y157" s="17"/>
      <c r="Z157" s="17"/>
      <c r="AA157" s="65">
        <f>I20</f>
        <v>56.944620252970218</v>
      </c>
      <c r="AB157" s="65">
        <f>IF(J$9&gt;$D$6,0,AA157)</f>
        <v>56.944620252970218</v>
      </c>
      <c r="AC157" s="65">
        <f t="shared" si="43"/>
        <v>56.944620252970218</v>
      </c>
      <c r="AD157" s="65">
        <f t="shared" si="43"/>
        <v>56.944620252970218</v>
      </c>
      <c r="AE157" s="65">
        <f t="shared" si="43"/>
        <v>56.944620252970218</v>
      </c>
      <c r="AF157" s="65">
        <f t="shared" si="43"/>
        <v>56.944620252970218</v>
      </c>
      <c r="AG157" s="65">
        <f t="shared" si="43"/>
        <v>56.944620252970218</v>
      </c>
      <c r="AH157" s="65">
        <f t="shared" si="43"/>
        <v>56.944620252970218</v>
      </c>
      <c r="AI157" s="65">
        <f t="shared" si="43"/>
        <v>56.944620252970218</v>
      </c>
      <c r="AJ157" s="65">
        <f t="shared" si="43"/>
        <v>56.944620252970218</v>
      </c>
      <c r="AK157" s="65">
        <f t="shared" si="43"/>
        <v>56.944620252970218</v>
      </c>
      <c r="AL157" s="65">
        <f t="shared" si="43"/>
        <v>56.944620252970218</v>
      </c>
      <c r="AM157" s="65">
        <f t="shared" si="43"/>
        <v>56.944620252970218</v>
      </c>
      <c r="AN157" s="65">
        <f t="shared" si="43"/>
        <v>56.944620252970218</v>
      </c>
      <c r="AO157" s="3"/>
    </row>
    <row r="158" spans="1:41" x14ac:dyDescent="0.35">
      <c r="A158" s="17"/>
      <c r="C158" s="3" t="s">
        <v>135</v>
      </c>
      <c r="D158" s="8" t="s">
        <v>32</v>
      </c>
      <c r="E158" s="17"/>
      <c r="F158" s="19"/>
      <c r="G158" s="19"/>
      <c r="H158" s="19"/>
      <c r="I158" s="19"/>
      <c r="J158" s="21">
        <f>J129*J20</f>
        <v>2022.7275834693949</v>
      </c>
      <c r="K158" s="21">
        <f>IF(K$9&gt;$D$6,0,J158)</f>
        <v>2022.7275834693949</v>
      </c>
      <c r="L158" s="21">
        <f t="shared" si="42"/>
        <v>2022.7275834693949</v>
      </c>
      <c r="M158" s="21">
        <f t="shared" si="42"/>
        <v>2022.7275834693949</v>
      </c>
      <c r="N158" s="21">
        <f t="shared" si="42"/>
        <v>2022.7275834693949</v>
      </c>
      <c r="O158" s="21">
        <f t="shared" si="42"/>
        <v>2022.7275834693949</v>
      </c>
      <c r="P158" s="21">
        <f t="shared" si="42"/>
        <v>2022.7275834693949</v>
      </c>
      <c r="Q158" s="21">
        <f t="shared" si="42"/>
        <v>2022.7275834693949</v>
      </c>
      <c r="R158" s="21">
        <f t="shared" si="42"/>
        <v>2022.7275834693949</v>
      </c>
      <c r="S158" s="21">
        <f t="shared" si="42"/>
        <v>2022.7275834693949</v>
      </c>
      <c r="T158" s="21">
        <f t="shared" si="42"/>
        <v>2022.7275834693949</v>
      </c>
      <c r="U158" s="21">
        <f t="shared" si="42"/>
        <v>2022.7275834693949</v>
      </c>
      <c r="V158" s="21">
        <f t="shared" si="42"/>
        <v>2022.7275834693949</v>
      </c>
      <c r="W158" s="25"/>
      <c r="X158" s="17"/>
      <c r="Y158" s="17"/>
      <c r="Z158" s="17"/>
      <c r="AA158" s="17"/>
      <c r="AB158" s="65">
        <f>J20</f>
        <v>52.336308103753566</v>
      </c>
      <c r="AC158" s="65">
        <f>IF(K$9&gt;$D$6,0,AB158)</f>
        <v>52.336308103753566</v>
      </c>
      <c r="AD158" s="65">
        <f t="shared" si="43"/>
        <v>52.336308103753566</v>
      </c>
      <c r="AE158" s="65">
        <f t="shared" si="43"/>
        <v>52.336308103753566</v>
      </c>
      <c r="AF158" s="65">
        <f t="shared" si="43"/>
        <v>52.336308103753566</v>
      </c>
      <c r="AG158" s="65">
        <f t="shared" si="43"/>
        <v>52.336308103753566</v>
      </c>
      <c r="AH158" s="65">
        <f t="shared" si="43"/>
        <v>52.336308103753566</v>
      </c>
      <c r="AI158" s="65">
        <f t="shared" si="43"/>
        <v>52.336308103753566</v>
      </c>
      <c r="AJ158" s="65">
        <f t="shared" si="43"/>
        <v>52.336308103753566</v>
      </c>
      <c r="AK158" s="65">
        <f t="shared" si="43"/>
        <v>52.336308103753566</v>
      </c>
      <c r="AL158" s="65">
        <f t="shared" si="43"/>
        <v>52.336308103753566</v>
      </c>
      <c r="AM158" s="65">
        <f t="shared" si="43"/>
        <v>52.336308103753566</v>
      </c>
      <c r="AN158" s="65">
        <f t="shared" si="43"/>
        <v>52.336308103753566</v>
      </c>
      <c r="AO158" s="3"/>
    </row>
    <row r="159" spans="1:41" x14ac:dyDescent="0.35">
      <c r="A159" s="17"/>
      <c r="C159" s="3" t="s">
        <v>136</v>
      </c>
      <c r="D159" s="8" t="s">
        <v>32</v>
      </c>
      <c r="E159" s="17"/>
      <c r="F159" s="19"/>
      <c r="G159" s="19"/>
      <c r="H159" s="19"/>
      <c r="I159" s="19"/>
      <c r="J159" s="19"/>
      <c r="K159" s="21">
        <f>K129*K20</f>
        <v>1726.9114683446778</v>
      </c>
      <c r="L159" s="21">
        <f>IF(L$9&gt;$D$6,0,K159)</f>
        <v>1726.9114683446778</v>
      </c>
      <c r="M159" s="21">
        <f t="shared" si="42"/>
        <v>1726.9114683446778</v>
      </c>
      <c r="N159" s="21">
        <f t="shared" si="42"/>
        <v>1726.9114683446778</v>
      </c>
      <c r="O159" s="21">
        <f t="shared" si="42"/>
        <v>1726.9114683446778</v>
      </c>
      <c r="P159" s="21">
        <f t="shared" si="42"/>
        <v>1726.9114683446778</v>
      </c>
      <c r="Q159" s="21">
        <f t="shared" si="42"/>
        <v>1726.9114683446778</v>
      </c>
      <c r="R159" s="21">
        <f t="shared" si="42"/>
        <v>1726.9114683446778</v>
      </c>
      <c r="S159" s="21">
        <f t="shared" si="42"/>
        <v>1726.9114683446778</v>
      </c>
      <c r="T159" s="21">
        <f t="shared" si="42"/>
        <v>1726.9114683446778</v>
      </c>
      <c r="U159" s="21">
        <f t="shared" si="42"/>
        <v>1726.9114683446778</v>
      </c>
      <c r="V159" s="21">
        <f t="shared" si="42"/>
        <v>1726.9114683446778</v>
      </c>
      <c r="W159" s="25"/>
      <c r="X159" s="17"/>
      <c r="Y159" s="17"/>
      <c r="Z159" s="17"/>
      <c r="AA159" s="17"/>
      <c r="AB159" s="17"/>
      <c r="AC159" s="65">
        <f>K20</f>
        <v>47.399493099670345</v>
      </c>
      <c r="AD159" s="65">
        <f>IF(L$9&gt;$D$6,0,AC159)</f>
        <v>47.399493099670345</v>
      </c>
      <c r="AE159" s="65">
        <f t="shared" si="43"/>
        <v>47.399493099670345</v>
      </c>
      <c r="AF159" s="65">
        <f t="shared" si="43"/>
        <v>47.399493099670345</v>
      </c>
      <c r="AG159" s="65">
        <f t="shared" si="43"/>
        <v>47.399493099670345</v>
      </c>
      <c r="AH159" s="65">
        <f t="shared" si="43"/>
        <v>47.399493099670345</v>
      </c>
      <c r="AI159" s="65">
        <f t="shared" si="43"/>
        <v>47.399493099670345</v>
      </c>
      <c r="AJ159" s="65">
        <f t="shared" si="43"/>
        <v>47.399493099670345</v>
      </c>
      <c r="AK159" s="65">
        <f t="shared" si="43"/>
        <v>47.399493099670345</v>
      </c>
      <c r="AL159" s="65">
        <f t="shared" si="43"/>
        <v>47.399493099670345</v>
      </c>
      <c r="AM159" s="65">
        <f t="shared" si="43"/>
        <v>47.399493099670345</v>
      </c>
      <c r="AN159" s="65">
        <f t="shared" si="43"/>
        <v>47.399493099670345</v>
      </c>
      <c r="AO159" s="3"/>
    </row>
    <row r="160" spans="1:41" x14ac:dyDescent="0.35">
      <c r="A160" s="17"/>
      <c r="C160" s="3" t="s">
        <v>137</v>
      </c>
      <c r="D160" s="8" t="s">
        <v>32</v>
      </c>
      <c r="E160" s="17"/>
      <c r="F160" s="19"/>
      <c r="G160" s="19"/>
      <c r="H160" s="19"/>
      <c r="I160" s="19"/>
      <c r="J160" s="19"/>
      <c r="K160" s="19"/>
      <c r="L160" s="21">
        <f>L129*L20</f>
        <v>1462.8944185099328</v>
      </c>
      <c r="M160" s="21">
        <f>IF(M$9&gt;$D$6,0,L160)</f>
        <v>1462.8944185099328</v>
      </c>
      <c r="N160" s="21">
        <f t="shared" si="42"/>
        <v>1462.8944185099328</v>
      </c>
      <c r="O160" s="21">
        <f t="shared" si="42"/>
        <v>1462.8944185099328</v>
      </c>
      <c r="P160" s="21">
        <f t="shared" si="42"/>
        <v>1462.8944185099328</v>
      </c>
      <c r="Q160" s="21">
        <f t="shared" si="42"/>
        <v>1462.8944185099328</v>
      </c>
      <c r="R160" s="21">
        <f t="shared" si="42"/>
        <v>1462.8944185099328</v>
      </c>
      <c r="S160" s="21">
        <f t="shared" si="42"/>
        <v>1462.8944185099328</v>
      </c>
      <c r="T160" s="21">
        <f t="shared" si="42"/>
        <v>1462.8944185099328</v>
      </c>
      <c r="U160" s="21">
        <f t="shared" si="42"/>
        <v>1462.8944185099328</v>
      </c>
      <c r="V160" s="21">
        <f t="shared" si="42"/>
        <v>1462.8944185099328</v>
      </c>
      <c r="W160" s="25"/>
      <c r="X160" s="17"/>
      <c r="Y160" s="17"/>
      <c r="Z160" s="17"/>
      <c r="AA160" s="17"/>
      <c r="AB160" s="17"/>
      <c r="AC160" s="17"/>
      <c r="AD160" s="65">
        <f>L20</f>
        <v>42.454628229484072</v>
      </c>
      <c r="AE160" s="65">
        <f>IF(M$9&gt;$D$6,0,AD160)</f>
        <v>42.454628229484072</v>
      </c>
      <c r="AF160" s="65">
        <f t="shared" si="43"/>
        <v>42.454628229484072</v>
      </c>
      <c r="AG160" s="65">
        <f t="shared" si="43"/>
        <v>42.454628229484072</v>
      </c>
      <c r="AH160" s="65">
        <f t="shared" si="43"/>
        <v>42.454628229484072</v>
      </c>
      <c r="AI160" s="65">
        <f t="shared" si="43"/>
        <v>42.454628229484072</v>
      </c>
      <c r="AJ160" s="65">
        <f t="shared" si="43"/>
        <v>42.454628229484072</v>
      </c>
      <c r="AK160" s="65">
        <f t="shared" si="43"/>
        <v>42.454628229484072</v>
      </c>
      <c r="AL160" s="65">
        <f t="shared" si="43"/>
        <v>42.454628229484072</v>
      </c>
      <c r="AM160" s="65">
        <f t="shared" si="43"/>
        <v>42.454628229484072</v>
      </c>
      <c r="AN160" s="65">
        <f t="shared" si="43"/>
        <v>42.454628229484072</v>
      </c>
      <c r="AO160" s="3"/>
    </row>
    <row r="161" spans="1:41" x14ac:dyDescent="0.35">
      <c r="A161" s="17"/>
      <c r="C161" s="3" t="s">
        <v>171</v>
      </c>
      <c r="D161" s="8" t="s">
        <v>32</v>
      </c>
      <c r="E161" s="17"/>
      <c r="F161" s="19"/>
      <c r="G161" s="19"/>
      <c r="H161" s="19"/>
      <c r="I161" s="19"/>
      <c r="J161" s="19"/>
      <c r="K161" s="19"/>
      <c r="L161" s="21"/>
      <c r="M161" s="21">
        <f>M129*M20</f>
        <v>1276.9930109181985</v>
      </c>
      <c r="N161" s="21">
        <f>IF(N$9&gt;$D$6,0,M161)</f>
        <v>1276.9930109181985</v>
      </c>
      <c r="O161" s="21">
        <f t="shared" si="42"/>
        <v>1276.9930109181985</v>
      </c>
      <c r="P161" s="21">
        <f t="shared" si="42"/>
        <v>1276.9930109181985</v>
      </c>
      <c r="Q161" s="21">
        <f t="shared" si="42"/>
        <v>1276.9930109181985</v>
      </c>
      <c r="R161" s="21">
        <f t="shared" si="42"/>
        <v>1276.9930109181985</v>
      </c>
      <c r="S161" s="21">
        <f t="shared" si="42"/>
        <v>1276.9930109181985</v>
      </c>
      <c r="T161" s="21">
        <f t="shared" si="42"/>
        <v>1276.9930109181985</v>
      </c>
      <c r="U161" s="21">
        <f t="shared" si="42"/>
        <v>1276.9930109181985</v>
      </c>
      <c r="V161" s="21">
        <f t="shared" si="42"/>
        <v>1276.9930109181985</v>
      </c>
      <c r="W161" s="25"/>
      <c r="X161" s="17"/>
      <c r="Y161" s="17"/>
      <c r="Z161" s="17"/>
      <c r="AA161" s="17"/>
      <c r="AB161" s="17"/>
      <c r="AC161" s="17"/>
      <c r="AD161" s="17"/>
      <c r="AE161" s="65">
        <f>M20</f>
        <v>39.068842117252579</v>
      </c>
      <c r="AF161" s="65">
        <f>IF(N$9&gt;$D$6,0,AE161)</f>
        <v>39.068842117252579</v>
      </c>
      <c r="AG161" s="65">
        <f t="shared" si="43"/>
        <v>39.068842117252579</v>
      </c>
      <c r="AH161" s="65">
        <f t="shared" si="43"/>
        <v>39.068842117252579</v>
      </c>
      <c r="AI161" s="65">
        <f t="shared" si="43"/>
        <v>39.068842117252579</v>
      </c>
      <c r="AJ161" s="65">
        <f t="shared" si="43"/>
        <v>39.068842117252579</v>
      </c>
      <c r="AK161" s="65">
        <f t="shared" si="43"/>
        <v>39.068842117252579</v>
      </c>
      <c r="AL161" s="65">
        <f t="shared" si="43"/>
        <v>39.068842117252579</v>
      </c>
      <c r="AM161" s="65">
        <f t="shared" si="43"/>
        <v>39.068842117252579</v>
      </c>
      <c r="AN161" s="65">
        <f t="shared" si="43"/>
        <v>39.068842117252579</v>
      </c>
      <c r="AO161" s="3"/>
    </row>
    <row r="162" spans="1:41" x14ac:dyDescent="0.35">
      <c r="A162" s="17"/>
      <c r="C162" s="3" t="s">
        <v>172</v>
      </c>
      <c r="D162" s="8" t="s">
        <v>32</v>
      </c>
      <c r="E162" s="17"/>
      <c r="F162" s="19"/>
      <c r="G162" s="19"/>
      <c r="H162" s="19"/>
      <c r="I162" s="19"/>
      <c r="J162" s="19"/>
      <c r="K162" s="19"/>
      <c r="L162" s="21"/>
      <c r="M162" s="21"/>
      <c r="N162" s="21">
        <f>N129*N20</f>
        <v>1147.637520318161</v>
      </c>
      <c r="O162" s="21">
        <f>IF(O$9&gt;$D$6,0,N162)</f>
        <v>1147.637520318161</v>
      </c>
      <c r="P162" s="21">
        <f t="shared" si="42"/>
        <v>1147.637520318161</v>
      </c>
      <c r="Q162" s="21">
        <f t="shared" si="42"/>
        <v>1147.637520318161</v>
      </c>
      <c r="R162" s="21">
        <f t="shared" si="42"/>
        <v>1147.637520318161</v>
      </c>
      <c r="S162" s="21">
        <f t="shared" si="42"/>
        <v>1147.637520318161</v>
      </c>
      <c r="T162" s="21">
        <f t="shared" si="42"/>
        <v>1147.637520318161</v>
      </c>
      <c r="U162" s="21">
        <f t="shared" si="42"/>
        <v>1147.637520318161</v>
      </c>
      <c r="V162" s="21">
        <f t="shared" si="42"/>
        <v>1147.637520318161</v>
      </c>
      <c r="W162" s="25"/>
      <c r="X162" s="17"/>
      <c r="Y162" s="17"/>
      <c r="Z162" s="17"/>
      <c r="AA162" s="17"/>
      <c r="AB162" s="17"/>
      <c r="AC162" s="17"/>
      <c r="AD162" s="17"/>
      <c r="AE162" s="17"/>
      <c r="AF162" s="65">
        <f>N20</f>
        <v>35.863672509942532</v>
      </c>
      <c r="AG162" s="65">
        <f>IF(O$9&gt;$D$6,0,AF162)</f>
        <v>35.863672509942532</v>
      </c>
      <c r="AH162" s="65">
        <f t="shared" si="43"/>
        <v>35.863672509942532</v>
      </c>
      <c r="AI162" s="65">
        <f t="shared" si="43"/>
        <v>35.863672509942532</v>
      </c>
      <c r="AJ162" s="65">
        <f t="shared" si="43"/>
        <v>35.863672509942532</v>
      </c>
      <c r="AK162" s="65">
        <f t="shared" si="43"/>
        <v>35.863672509942532</v>
      </c>
      <c r="AL162" s="65">
        <f t="shared" si="43"/>
        <v>35.863672509942532</v>
      </c>
      <c r="AM162" s="65">
        <f t="shared" si="43"/>
        <v>35.863672509942532</v>
      </c>
      <c r="AN162" s="65">
        <f t="shared" si="43"/>
        <v>35.863672509942532</v>
      </c>
      <c r="AO162" s="3"/>
    </row>
    <row r="163" spans="1:41" x14ac:dyDescent="0.35">
      <c r="A163" s="17"/>
      <c r="C163" s="3" t="s">
        <v>173</v>
      </c>
      <c r="D163" s="8" t="s">
        <v>32</v>
      </c>
      <c r="E163" s="17"/>
      <c r="F163" s="19"/>
      <c r="G163" s="19"/>
      <c r="H163" s="19"/>
      <c r="I163" s="19"/>
      <c r="J163" s="19"/>
      <c r="K163" s="19"/>
      <c r="L163" s="21"/>
      <c r="M163" s="21"/>
      <c r="N163" s="21"/>
      <c r="O163" s="21">
        <f>O129*O20</f>
        <v>1027.4511619677392</v>
      </c>
      <c r="P163" s="21">
        <f>IF(P$9&gt;$D$6,0,O163)</f>
        <v>1027.4511619677392</v>
      </c>
      <c r="Q163" s="21">
        <f t="shared" si="42"/>
        <v>1027.4511619677392</v>
      </c>
      <c r="R163" s="21">
        <f t="shared" si="42"/>
        <v>1027.4511619677392</v>
      </c>
      <c r="S163" s="21">
        <f t="shared" si="42"/>
        <v>1027.4511619677392</v>
      </c>
      <c r="T163" s="21">
        <f t="shared" si="42"/>
        <v>1027.4511619677392</v>
      </c>
      <c r="U163" s="21">
        <f t="shared" si="42"/>
        <v>1027.4511619677392</v>
      </c>
      <c r="V163" s="21">
        <f t="shared" si="42"/>
        <v>1027.4511619677392</v>
      </c>
      <c r="W163" s="25"/>
      <c r="X163" s="17"/>
      <c r="Y163" s="17"/>
      <c r="Z163" s="17"/>
      <c r="AA163" s="17"/>
      <c r="AB163" s="17"/>
      <c r="AC163" s="17"/>
      <c r="AD163" s="17"/>
      <c r="AE163" s="17"/>
      <c r="AF163" s="17"/>
      <c r="AG163" s="65">
        <f>O20</f>
        <v>32.78144004529937</v>
      </c>
      <c r="AH163" s="65">
        <f>IF(P$9&gt;$D$6,0,AG163)</f>
        <v>32.78144004529937</v>
      </c>
      <c r="AI163" s="65">
        <f t="shared" si="43"/>
        <v>32.78144004529937</v>
      </c>
      <c r="AJ163" s="65">
        <f t="shared" si="43"/>
        <v>32.78144004529937</v>
      </c>
      <c r="AK163" s="65">
        <f t="shared" si="43"/>
        <v>32.78144004529937</v>
      </c>
      <c r="AL163" s="65">
        <f t="shared" si="43"/>
        <v>32.78144004529937</v>
      </c>
      <c r="AM163" s="65">
        <f t="shared" si="43"/>
        <v>32.78144004529937</v>
      </c>
      <c r="AN163" s="65">
        <f t="shared" si="43"/>
        <v>32.78144004529937</v>
      </c>
      <c r="AO163" s="3"/>
    </row>
    <row r="164" spans="1:41" x14ac:dyDescent="0.35">
      <c r="A164" s="17"/>
      <c r="C164" s="3" t="s">
        <v>174</v>
      </c>
      <c r="D164" s="8" t="s">
        <v>32</v>
      </c>
      <c r="E164" s="17"/>
      <c r="F164" s="19"/>
      <c r="G164" s="19"/>
      <c r="H164" s="19"/>
      <c r="I164" s="19"/>
      <c r="J164" s="19"/>
      <c r="K164" s="19"/>
      <c r="L164" s="21"/>
      <c r="M164" s="21"/>
      <c r="N164" s="21"/>
      <c r="O164" s="21"/>
      <c r="P164" s="21">
        <f>P129*P20</f>
        <v>912.91883406728505</v>
      </c>
      <c r="Q164" s="21">
        <f>IF(Q$9&gt;$D$6,0,P164)</f>
        <v>912.91883406728505</v>
      </c>
      <c r="R164" s="21">
        <f t="shared" si="42"/>
        <v>912.91883406728505</v>
      </c>
      <c r="S164" s="21">
        <f t="shared" si="42"/>
        <v>912.91883406728505</v>
      </c>
      <c r="T164" s="21">
        <f t="shared" si="42"/>
        <v>912.91883406728505</v>
      </c>
      <c r="U164" s="21">
        <f t="shared" si="42"/>
        <v>912.91883406728505</v>
      </c>
      <c r="V164" s="21">
        <f t="shared" si="42"/>
        <v>912.91883406728505</v>
      </c>
      <c r="W164" s="25"/>
      <c r="X164" s="17"/>
      <c r="Y164" s="17"/>
      <c r="Z164" s="17"/>
      <c r="AA164" s="17"/>
      <c r="AB164" s="17"/>
      <c r="AC164" s="17"/>
      <c r="AD164" s="17"/>
      <c r="AE164" s="17"/>
      <c r="AF164" s="17"/>
      <c r="AG164" s="49"/>
      <c r="AH164" s="65">
        <f>P20</f>
        <v>29.725722525355216</v>
      </c>
      <c r="AI164" s="65">
        <f>IF(Q$9&gt;$D$6,0,AH164)</f>
        <v>29.725722525355216</v>
      </c>
      <c r="AJ164" s="65">
        <f t="shared" si="43"/>
        <v>29.725722525355216</v>
      </c>
      <c r="AK164" s="65">
        <f t="shared" si="43"/>
        <v>29.725722525355216</v>
      </c>
      <c r="AL164" s="65">
        <f t="shared" si="43"/>
        <v>29.725722525355216</v>
      </c>
      <c r="AM164" s="65">
        <f t="shared" si="43"/>
        <v>29.725722525355216</v>
      </c>
      <c r="AN164" s="65">
        <f t="shared" si="43"/>
        <v>29.725722525355216</v>
      </c>
      <c r="AO164" s="3"/>
    </row>
    <row r="165" spans="1:41" x14ac:dyDescent="0.35">
      <c r="A165" s="17"/>
      <c r="C165" s="3" t="s">
        <v>175</v>
      </c>
      <c r="D165" s="8" t="s">
        <v>32</v>
      </c>
      <c r="E165" s="17"/>
      <c r="F165" s="19"/>
      <c r="G165" s="19"/>
      <c r="H165" s="19"/>
      <c r="I165" s="19"/>
      <c r="J165" s="19"/>
      <c r="K165" s="19"/>
      <c r="L165" s="21"/>
      <c r="M165" s="21"/>
      <c r="N165" s="21"/>
      <c r="O165" s="21"/>
      <c r="P165" s="21"/>
      <c r="Q165" s="21">
        <f>Q129*Q20</f>
        <v>801.21313872833957</v>
      </c>
      <c r="R165" s="21">
        <f>IF(R$9&gt;$D$6,0,Q165)</f>
        <v>801.21313872833957</v>
      </c>
      <c r="S165" s="21">
        <f t="shared" si="42"/>
        <v>801.21313872833957</v>
      </c>
      <c r="T165" s="21">
        <f t="shared" si="42"/>
        <v>801.21313872833957</v>
      </c>
      <c r="U165" s="21">
        <f t="shared" si="42"/>
        <v>801.21313872833957</v>
      </c>
      <c r="V165" s="21">
        <f t="shared" si="42"/>
        <v>801.21313872833957</v>
      </c>
      <c r="W165" s="25"/>
      <c r="X165" s="17"/>
      <c r="Y165" s="17"/>
      <c r="Z165" s="17"/>
      <c r="AA165" s="17"/>
      <c r="AB165" s="17"/>
      <c r="AC165" s="17"/>
      <c r="AD165" s="17"/>
      <c r="AE165" s="17"/>
      <c r="AF165" s="17"/>
      <c r="AG165" s="49"/>
      <c r="AH165" s="49"/>
      <c r="AI165" s="65">
        <f>Q20</f>
        <v>26.613723139577715</v>
      </c>
      <c r="AJ165" s="65">
        <f>IF(R$9&gt;$D$6,0,AI165)</f>
        <v>26.613723139577715</v>
      </c>
      <c r="AK165" s="65">
        <f t="shared" si="43"/>
        <v>26.613723139577715</v>
      </c>
      <c r="AL165" s="65">
        <f t="shared" si="43"/>
        <v>26.613723139577715</v>
      </c>
      <c r="AM165" s="65">
        <f t="shared" si="43"/>
        <v>26.613723139577715</v>
      </c>
      <c r="AN165" s="65">
        <f t="shared" si="43"/>
        <v>26.613723139577715</v>
      </c>
      <c r="AO165" s="3"/>
    </row>
    <row r="166" spans="1:41" x14ac:dyDescent="0.35">
      <c r="A166" s="17"/>
      <c r="C166" s="3" t="s">
        <v>264</v>
      </c>
      <c r="D166" s="8" t="s">
        <v>32</v>
      </c>
      <c r="E166" s="17"/>
      <c r="F166" s="19"/>
      <c r="G166" s="19"/>
      <c r="H166" s="19"/>
      <c r="I166" s="19"/>
      <c r="J166" s="19"/>
      <c r="K166" s="19"/>
      <c r="L166" s="21"/>
      <c r="M166" s="21"/>
      <c r="N166" s="21"/>
      <c r="O166" s="21"/>
      <c r="P166" s="21"/>
      <c r="Q166" s="21"/>
      <c r="R166" s="21">
        <f>R129*R20</f>
        <v>0</v>
      </c>
      <c r="S166" s="21">
        <f>IF(S$9&gt;$D$6,0,R166)</f>
        <v>0</v>
      </c>
      <c r="T166" s="21">
        <f t="shared" si="42"/>
        <v>0</v>
      </c>
      <c r="U166" s="21">
        <f t="shared" si="42"/>
        <v>0</v>
      </c>
      <c r="V166" s="21">
        <f t="shared" si="42"/>
        <v>0</v>
      </c>
      <c r="W166" s="25"/>
      <c r="X166" s="17"/>
      <c r="Y166" s="17"/>
      <c r="Z166" s="17"/>
      <c r="AA166" s="17"/>
      <c r="AB166" s="17"/>
      <c r="AC166" s="17"/>
      <c r="AD166" s="17"/>
      <c r="AE166" s="17"/>
      <c r="AF166" s="17"/>
      <c r="AG166" s="49"/>
      <c r="AH166" s="49"/>
      <c r="AI166" s="49"/>
      <c r="AJ166" s="65">
        <f>R20</f>
        <v>0</v>
      </c>
      <c r="AK166" s="65">
        <f>IF(S$9&gt;$D$6,0,AJ166)</f>
        <v>0</v>
      </c>
      <c r="AL166" s="65">
        <f t="shared" si="43"/>
        <v>0</v>
      </c>
      <c r="AM166" s="65">
        <f t="shared" si="43"/>
        <v>0</v>
      </c>
      <c r="AN166" s="65">
        <f t="shared" si="43"/>
        <v>0</v>
      </c>
      <c r="AO166" s="3"/>
    </row>
    <row r="167" spans="1:41" x14ac:dyDescent="0.35">
      <c r="A167" s="17"/>
      <c r="C167" s="3" t="s">
        <v>265</v>
      </c>
      <c r="D167" s="8" t="s">
        <v>32</v>
      </c>
      <c r="E167" s="17"/>
      <c r="F167" s="19"/>
      <c r="G167" s="19"/>
      <c r="H167" s="19"/>
      <c r="I167" s="19"/>
      <c r="J167" s="19"/>
      <c r="K167" s="19"/>
      <c r="L167" s="21"/>
      <c r="M167" s="21"/>
      <c r="N167" s="21"/>
      <c r="O167" s="21"/>
      <c r="P167" s="21"/>
      <c r="Q167" s="21"/>
      <c r="R167" s="21"/>
      <c r="S167" s="21">
        <f>S129*S20</f>
        <v>0</v>
      </c>
      <c r="T167" s="21">
        <f>IF(T$9&gt;$D$6,0,S167)</f>
        <v>0</v>
      </c>
      <c r="U167" s="21">
        <f t="shared" si="42"/>
        <v>0</v>
      </c>
      <c r="V167" s="21">
        <f t="shared" si="42"/>
        <v>0</v>
      </c>
      <c r="W167" s="25"/>
      <c r="X167" s="17"/>
      <c r="Y167" s="17"/>
      <c r="Z167" s="17"/>
      <c r="AA167" s="17"/>
      <c r="AB167" s="17"/>
      <c r="AC167" s="17"/>
      <c r="AD167" s="17"/>
      <c r="AE167" s="17"/>
      <c r="AF167" s="17"/>
      <c r="AG167" s="49"/>
      <c r="AH167" s="49"/>
      <c r="AI167" s="49"/>
      <c r="AJ167" s="49"/>
      <c r="AK167" s="65">
        <f>S20</f>
        <v>0</v>
      </c>
      <c r="AL167" s="68">
        <f>IF(T$9&gt;$D$6,0,AK167)</f>
        <v>0</v>
      </c>
      <c r="AM167" s="68">
        <f t="shared" si="43"/>
        <v>0</v>
      </c>
      <c r="AN167" s="68">
        <f t="shared" si="43"/>
        <v>0</v>
      </c>
      <c r="AO167" s="3"/>
    </row>
    <row r="168" spans="1:41" x14ac:dyDescent="0.35">
      <c r="A168" s="17"/>
      <c r="C168" s="3" t="s">
        <v>266</v>
      </c>
      <c r="D168" s="8" t="s">
        <v>32</v>
      </c>
      <c r="E168" s="17"/>
      <c r="F168" s="19"/>
      <c r="G168" s="19"/>
      <c r="H168" s="19"/>
      <c r="I168" s="19"/>
      <c r="J168" s="19"/>
      <c r="K168" s="19"/>
      <c r="L168" s="21"/>
      <c r="M168" s="21"/>
      <c r="N168" s="21"/>
      <c r="O168" s="21"/>
      <c r="P168" s="21"/>
      <c r="Q168" s="21"/>
      <c r="R168" s="21"/>
      <c r="S168" s="21"/>
      <c r="T168" s="21">
        <f>T129*T20</f>
        <v>0</v>
      </c>
      <c r="U168" s="21">
        <f>IF(U$9&gt;$D$6,0,T168)</f>
        <v>0</v>
      </c>
      <c r="V168" s="21">
        <f>IF(V$9&gt;$D$6,0,U168)</f>
        <v>0</v>
      </c>
      <c r="W168" s="25"/>
      <c r="X168" s="17"/>
      <c r="Y168" s="17"/>
      <c r="Z168" s="17"/>
      <c r="AA168" s="17"/>
      <c r="AB168" s="17"/>
      <c r="AC168" s="17"/>
      <c r="AD168" s="17"/>
      <c r="AE168" s="17"/>
      <c r="AF168" s="17"/>
      <c r="AG168" s="49"/>
      <c r="AH168" s="49"/>
      <c r="AI168" s="49"/>
      <c r="AJ168" s="49"/>
      <c r="AK168" s="49"/>
      <c r="AL168" s="68">
        <f>T20</f>
        <v>0</v>
      </c>
      <c r="AM168" s="68">
        <f>IF(U$9&gt;$D$6,0,AL168)</f>
        <v>0</v>
      </c>
      <c r="AN168" s="68">
        <f>IF(V$9&gt;$D$6,0,AM168)</f>
        <v>0</v>
      </c>
      <c r="AO168" s="3"/>
    </row>
    <row r="169" spans="1:41" x14ac:dyDescent="0.35">
      <c r="A169" s="17"/>
      <c r="C169" s="3" t="s">
        <v>267</v>
      </c>
      <c r="D169" s="8" t="s">
        <v>32</v>
      </c>
      <c r="E169" s="17"/>
      <c r="F169" s="19"/>
      <c r="G169" s="19"/>
      <c r="H169" s="19"/>
      <c r="I169" s="19"/>
      <c r="J169" s="19"/>
      <c r="K169" s="19"/>
      <c r="L169" s="21"/>
      <c r="M169" s="21"/>
      <c r="N169" s="21"/>
      <c r="O169" s="21"/>
      <c r="P169" s="21"/>
      <c r="Q169" s="21"/>
      <c r="R169" s="21"/>
      <c r="S169" s="21"/>
      <c r="T169" s="21"/>
      <c r="U169" s="21">
        <f>U129*U20</f>
        <v>0</v>
      </c>
      <c r="V169" s="21">
        <f>IF(V$9&gt;$D$6,0,U169)</f>
        <v>0</v>
      </c>
      <c r="W169" s="25"/>
      <c r="X169" s="17"/>
      <c r="Y169" s="17"/>
      <c r="Z169" s="17"/>
      <c r="AA169" s="17"/>
      <c r="AB169" s="17"/>
      <c r="AC169" s="17"/>
      <c r="AD169" s="17"/>
      <c r="AE169" s="17"/>
      <c r="AF169" s="17"/>
      <c r="AG169" s="49"/>
      <c r="AH169" s="49"/>
      <c r="AI169" s="49"/>
      <c r="AJ169" s="49"/>
      <c r="AK169" s="49"/>
      <c r="AL169" s="69"/>
      <c r="AM169" s="68">
        <f>U20</f>
        <v>0</v>
      </c>
      <c r="AN169" s="68">
        <f>IF(V$9&gt;$D$6,0,AM169)</f>
        <v>0</v>
      </c>
      <c r="AO169" s="3"/>
    </row>
    <row r="170" spans="1:41" x14ac:dyDescent="0.35">
      <c r="A170" s="17"/>
      <c r="C170" s="3" t="s">
        <v>268</v>
      </c>
      <c r="D170" s="8" t="s">
        <v>32</v>
      </c>
      <c r="E170" s="17"/>
      <c r="F170" s="19"/>
      <c r="G170" s="19"/>
      <c r="H170" s="19"/>
      <c r="I170" s="19"/>
      <c r="J170" s="19"/>
      <c r="K170" s="19"/>
      <c r="L170" s="21"/>
      <c r="M170" s="21"/>
      <c r="N170" s="21"/>
      <c r="O170" s="21"/>
      <c r="P170" s="21"/>
      <c r="Q170" s="21"/>
      <c r="R170" s="21"/>
      <c r="S170" s="21"/>
      <c r="T170" s="21"/>
      <c r="U170" s="21"/>
      <c r="V170" s="21">
        <f>V129*V20</f>
        <v>0</v>
      </c>
      <c r="W170" s="25"/>
      <c r="X170" s="17"/>
      <c r="Y170" s="17"/>
      <c r="Z170" s="17"/>
      <c r="AA170" s="17"/>
      <c r="AB170" s="17"/>
      <c r="AC170" s="17"/>
      <c r="AD170" s="17"/>
      <c r="AE170" s="17"/>
      <c r="AF170" s="17"/>
      <c r="AG170" s="49"/>
      <c r="AH170" s="49"/>
      <c r="AI170" s="49"/>
      <c r="AJ170" s="49"/>
      <c r="AK170" s="49"/>
      <c r="AL170" s="69"/>
      <c r="AM170" s="69"/>
      <c r="AN170" s="68">
        <f>V20</f>
        <v>0</v>
      </c>
      <c r="AO170" s="3"/>
    </row>
    <row r="171" spans="1:41" x14ac:dyDescent="0.35">
      <c r="A171" s="17"/>
      <c r="C171" s="9" t="s">
        <v>269</v>
      </c>
      <c r="D171" s="10" t="s">
        <v>32</v>
      </c>
      <c r="E171" s="23"/>
      <c r="F171" s="22">
        <f>SUM(F154:F170)</f>
        <v>0</v>
      </c>
      <c r="G171" s="22">
        <f t="shared" ref="G171" si="44">SUM(G154:G170)</f>
        <v>0</v>
      </c>
      <c r="H171" s="52">
        <f>SUM(H154:H170)*Z172</f>
        <v>2634.6211629121649</v>
      </c>
      <c r="I171" s="52">
        <f t="shared" ref="I171:V171" si="45">SUM(I154:I170)*AA172</f>
        <v>4977.9537373509393</v>
      </c>
      <c r="J171" s="52">
        <f t="shared" si="45"/>
        <v>7000.6813208203339</v>
      </c>
      <c r="K171" s="52">
        <f t="shared" si="45"/>
        <v>8727.5927891650117</v>
      </c>
      <c r="L171" s="52">
        <f t="shared" si="45"/>
        <v>10190.487207674945</v>
      </c>
      <c r="M171" s="52">
        <f t="shared" si="45"/>
        <v>11467.480218593144</v>
      </c>
      <c r="N171" s="52">
        <f t="shared" si="45"/>
        <v>12615.117738911305</v>
      </c>
      <c r="O171" s="52">
        <f t="shared" si="45"/>
        <v>13642.568900879045</v>
      </c>
      <c r="P171" s="52">
        <f t="shared" si="45"/>
        <v>14555.48773494633</v>
      </c>
      <c r="Q171" s="52">
        <f t="shared" si="45"/>
        <v>15356.700873674668</v>
      </c>
      <c r="R171" s="52">
        <f t="shared" si="45"/>
        <v>14049.606037491654</v>
      </c>
      <c r="S171" s="52">
        <f t="shared" si="45"/>
        <v>12808.096600144459</v>
      </c>
      <c r="T171" s="52">
        <f t="shared" si="45"/>
        <v>11655.446362895978</v>
      </c>
      <c r="U171" s="52">
        <f t="shared" si="45"/>
        <v>10601.613905353133</v>
      </c>
      <c r="V171" s="52">
        <f t="shared" si="45"/>
        <v>9647.4255277973862</v>
      </c>
      <c r="W171" s="62"/>
      <c r="X171" s="17"/>
      <c r="Y171" s="17"/>
      <c r="Z171" s="62">
        <f t="shared" ref="Z171:AN171" si="46">SUM(Z154:Z170)</f>
        <v>60.798949913357653</v>
      </c>
      <c r="AA171" s="62">
        <f t="shared" si="46"/>
        <v>117.74357016632787</v>
      </c>
      <c r="AB171" s="62">
        <f t="shared" si="46"/>
        <v>170.07987827008145</v>
      </c>
      <c r="AC171" s="62">
        <f t="shared" si="46"/>
        <v>217.47937136975179</v>
      </c>
      <c r="AD171" s="62">
        <f t="shared" si="46"/>
        <v>259.93399959923585</v>
      </c>
      <c r="AE171" s="62">
        <f t="shared" si="46"/>
        <v>299.00284171648843</v>
      </c>
      <c r="AF171" s="62">
        <f t="shared" si="46"/>
        <v>334.86651422643098</v>
      </c>
      <c r="AG171" s="62">
        <f t="shared" si="46"/>
        <v>367.64795427173033</v>
      </c>
      <c r="AH171" s="62">
        <f t="shared" si="46"/>
        <v>397.37367679708552</v>
      </c>
      <c r="AI171" s="62">
        <f t="shared" si="46"/>
        <v>423.98739993666322</v>
      </c>
      <c r="AJ171" s="62">
        <f t="shared" si="46"/>
        <v>423.98739993666322</v>
      </c>
      <c r="AK171" s="62">
        <f t="shared" si="46"/>
        <v>423.98739993666322</v>
      </c>
      <c r="AL171" s="62">
        <f t="shared" si="46"/>
        <v>423.98739993666322</v>
      </c>
      <c r="AM171" s="62">
        <f t="shared" si="46"/>
        <v>423.98739993666322</v>
      </c>
      <c r="AN171" s="62">
        <f t="shared" si="46"/>
        <v>423.98739993666322</v>
      </c>
      <c r="AO171" s="69" t="s">
        <v>395</v>
      </c>
    </row>
    <row r="172" spans="1:41" x14ac:dyDescent="0.35">
      <c r="A172" s="17"/>
      <c r="C172" s="71"/>
      <c r="D172" s="72"/>
      <c r="E172" s="74"/>
      <c r="F172" s="73"/>
      <c r="G172" s="73"/>
      <c r="H172" s="73"/>
      <c r="I172" s="73"/>
      <c r="J172" s="73"/>
      <c r="K172" s="73"/>
      <c r="L172" s="73"/>
      <c r="M172" s="73"/>
      <c r="N172" s="54" t="s">
        <v>403</v>
      </c>
      <c r="O172" s="73"/>
      <c r="P172" s="73"/>
      <c r="Q172" s="73"/>
      <c r="R172" s="73"/>
      <c r="S172" s="73"/>
      <c r="T172" s="73"/>
      <c r="U172" s="73"/>
      <c r="V172" s="73"/>
      <c r="W172" s="73"/>
      <c r="X172" s="17"/>
      <c r="Y172" s="17"/>
      <c r="Z172" s="70">
        <f t="shared" ref="Z172:AN172" si="47">Z115/Z171</f>
        <v>1</v>
      </c>
      <c r="AA172" s="70">
        <f t="shared" si="47"/>
        <v>1</v>
      </c>
      <c r="AB172" s="70">
        <f t="shared" si="47"/>
        <v>1</v>
      </c>
      <c r="AC172" s="70">
        <f t="shared" si="47"/>
        <v>1</v>
      </c>
      <c r="AD172" s="70">
        <f t="shared" si="47"/>
        <v>1</v>
      </c>
      <c r="AE172" s="70">
        <f t="shared" si="47"/>
        <v>1</v>
      </c>
      <c r="AF172" s="70">
        <f t="shared" si="47"/>
        <v>1</v>
      </c>
      <c r="AG172" s="70">
        <f t="shared" si="47"/>
        <v>1</v>
      </c>
      <c r="AH172" s="70">
        <f t="shared" si="47"/>
        <v>1</v>
      </c>
      <c r="AI172" s="70">
        <f t="shared" si="47"/>
        <v>1</v>
      </c>
      <c r="AJ172" s="70">
        <f t="shared" si="47"/>
        <v>0.91488439822229584</v>
      </c>
      <c r="AK172" s="70">
        <f t="shared" si="47"/>
        <v>0.83403959649307413</v>
      </c>
      <c r="AL172" s="70">
        <f t="shared" si="47"/>
        <v>0.75898114176830833</v>
      </c>
      <c r="AM172" s="70">
        <f t="shared" si="47"/>
        <v>0.69035751836040671</v>
      </c>
      <c r="AN172" s="70">
        <f t="shared" si="47"/>
        <v>0.62822253341767909</v>
      </c>
      <c r="AO172" s="69" t="s">
        <v>396</v>
      </c>
    </row>
    <row r="173" spans="1:41" x14ac:dyDescent="0.35">
      <c r="A173" s="17"/>
      <c r="C173" s="9" t="s">
        <v>270</v>
      </c>
      <c r="D173" s="10" t="s">
        <v>20</v>
      </c>
      <c r="E173" s="23"/>
      <c r="F173" s="22">
        <f>F150*F117+F171*F118</f>
        <v>0</v>
      </c>
      <c r="G173" s="22">
        <f t="shared" ref="G173:V173" si="48">G150*G117+G171*G118</f>
        <v>0</v>
      </c>
      <c r="H173" s="22">
        <f t="shared" si="48"/>
        <v>464.79571993253023</v>
      </c>
      <c r="I173" s="22">
        <f t="shared" si="48"/>
        <v>886.96511771195026</v>
      </c>
      <c r="J173" s="22">
        <f t="shared" si="48"/>
        <v>1259.8437465196521</v>
      </c>
      <c r="K173" s="22">
        <f t="shared" si="48"/>
        <v>1586.3358393845842</v>
      </c>
      <c r="L173" s="22">
        <f t="shared" si="48"/>
        <v>1870.7745740855325</v>
      </c>
      <c r="M173" s="22">
        <f t="shared" si="48"/>
        <v>2126.2823290331153</v>
      </c>
      <c r="N173" s="22">
        <f t="shared" si="48"/>
        <v>2362.4930407844731</v>
      </c>
      <c r="O173" s="22">
        <f t="shared" si="48"/>
        <v>2580.4891029355881</v>
      </c>
      <c r="P173" s="22">
        <f t="shared" si="48"/>
        <v>2780.7339032491823</v>
      </c>
      <c r="Q173" s="22">
        <f t="shared" si="48"/>
        <v>2963.2686893149494</v>
      </c>
      <c r="R173" s="22">
        <f t="shared" si="48"/>
        <v>2712.4011233664319</v>
      </c>
      <c r="S173" s="22">
        <f t="shared" si="48"/>
        <v>2474.439001104839</v>
      </c>
      <c r="T173" s="22">
        <f t="shared" si="48"/>
        <v>2253.8768454955552</v>
      </c>
      <c r="U173" s="22">
        <f>U150*U117+U171*U118</f>
        <v>2052.5801207896138</v>
      </c>
      <c r="V173" s="22">
        <f t="shared" si="48"/>
        <v>1870.7039634953205</v>
      </c>
      <c r="W173" s="62"/>
      <c r="X173" s="17"/>
      <c r="Y173" s="17"/>
      <c r="Z173" s="17"/>
      <c r="AA173" s="17"/>
      <c r="AB173" s="17"/>
      <c r="AC173" s="17"/>
      <c r="AD173" s="17"/>
      <c r="AE173" s="17"/>
      <c r="AF173" s="17"/>
      <c r="AG173" s="17"/>
      <c r="AH173" s="17"/>
      <c r="AI173" s="17"/>
      <c r="AJ173" s="17"/>
      <c r="AK173" s="17"/>
      <c r="AL173" s="3"/>
      <c r="AM173" s="3"/>
      <c r="AN173" s="3"/>
      <c r="AO173" s="3"/>
    </row>
    <row r="174" spans="1:41" ht="12" customHeight="1" x14ac:dyDescent="0.35">
      <c r="A174" s="17"/>
      <c r="C174" s="71"/>
      <c r="D174" s="72"/>
      <c r="E174" s="74"/>
      <c r="F174" s="73"/>
      <c r="G174" s="73"/>
      <c r="H174" s="73"/>
      <c r="I174" s="73"/>
      <c r="J174" s="73"/>
      <c r="K174" s="73"/>
      <c r="L174" s="73"/>
      <c r="M174" s="73"/>
      <c r="N174" s="73"/>
      <c r="O174" s="73"/>
      <c r="P174" s="73"/>
      <c r="Q174" s="73"/>
      <c r="R174" s="73"/>
      <c r="S174" s="73"/>
      <c r="T174" s="73"/>
      <c r="U174" s="73"/>
      <c r="V174" s="73"/>
      <c r="W174" s="73"/>
      <c r="X174" s="17"/>
      <c r="Y174" s="17"/>
      <c r="Z174" s="17"/>
      <c r="AA174" s="17"/>
      <c r="AB174" s="17"/>
      <c r="AC174" s="17"/>
      <c r="AD174" s="17"/>
      <c r="AE174" s="17"/>
      <c r="AF174" s="17"/>
      <c r="AG174" s="17"/>
      <c r="AH174" s="17"/>
      <c r="AI174" s="17"/>
      <c r="AJ174" s="17"/>
      <c r="AK174" s="17"/>
      <c r="AL174" s="3"/>
      <c r="AM174" s="3"/>
      <c r="AN174" s="3"/>
      <c r="AO174" s="3"/>
    </row>
    <row r="175" spans="1:41" s="3" customFormat="1" ht="12" customHeight="1" x14ac:dyDescent="0.3">
      <c r="A175" s="17"/>
      <c r="C175" s="9" t="s">
        <v>313</v>
      </c>
      <c r="D175" s="10" t="s">
        <v>20</v>
      </c>
      <c r="E175" s="17"/>
      <c r="F175" s="22">
        <f>F173-F120</f>
        <v>0</v>
      </c>
      <c r="G175" s="22">
        <f t="shared" ref="G175:V175" si="49">G173-G120</f>
        <v>0</v>
      </c>
      <c r="H175" s="22">
        <f t="shared" si="49"/>
        <v>-259.91897959535004</v>
      </c>
      <c r="I175" s="22">
        <f t="shared" si="49"/>
        <v>-530.55422748278409</v>
      </c>
      <c r="J175" s="22">
        <f t="shared" si="49"/>
        <v>-808.24418343482557</v>
      </c>
      <c r="K175" s="22">
        <f t="shared" si="49"/>
        <v>-1084.5822959895231</v>
      </c>
      <c r="L175" s="22">
        <f t="shared" si="49"/>
        <v>-1353.5078738919838</v>
      </c>
      <c r="M175" s="22">
        <f t="shared" si="49"/>
        <v>-1619.7642224223496</v>
      </c>
      <c r="N175" s="22">
        <f t="shared" si="49"/>
        <v>-1874.873817804626</v>
      </c>
      <c r="O175" s="22">
        <f t="shared" si="49"/>
        <v>-2118.2671104929545</v>
      </c>
      <c r="P175" s="22">
        <f t="shared" si="49"/>
        <v>-2348.7796761171307</v>
      </c>
      <c r="Q175" s="22">
        <f t="shared" si="49"/>
        <v>-2564.7656939540293</v>
      </c>
      <c r="R175" s="22">
        <f t="shared" si="49"/>
        <v>-2347.5617560285068</v>
      </c>
      <c r="S175" s="22">
        <f>S173-S120</f>
        <v>-2141.5593948119867</v>
      </c>
      <c r="T175" s="22">
        <f t="shared" si="49"/>
        <v>-1950.6524448292012</v>
      </c>
      <c r="U175" s="22">
        <f>U173-U120</f>
        <v>-1776.4520195863347</v>
      </c>
      <c r="V175" s="22">
        <f t="shared" si="49"/>
        <v>-1619.0921348340287</v>
      </c>
      <c r="W175" s="62"/>
      <c r="X175" s="22"/>
      <c r="Y175" s="22"/>
      <c r="Z175" s="22"/>
      <c r="AA175" s="22"/>
      <c r="AB175" s="22"/>
      <c r="AC175" s="22"/>
      <c r="AD175" s="22"/>
      <c r="AE175" s="17"/>
      <c r="AF175" s="17"/>
      <c r="AG175" s="17"/>
      <c r="AH175" s="17"/>
      <c r="AI175" s="17"/>
      <c r="AJ175" s="17"/>
      <c r="AK175" s="17"/>
    </row>
    <row r="176" spans="1:41" ht="12" customHeight="1" x14ac:dyDescent="0.35">
      <c r="A176" s="17"/>
      <c r="C176" s="71"/>
      <c r="D176" s="72"/>
      <c r="E176" s="74"/>
      <c r="F176" s="73"/>
      <c r="G176" s="73"/>
      <c r="H176" s="73"/>
      <c r="I176" s="73"/>
      <c r="J176" s="73"/>
      <c r="K176" s="73"/>
      <c r="L176" s="73"/>
      <c r="M176" s="73"/>
      <c r="N176" s="73"/>
      <c r="O176" s="73"/>
      <c r="P176" s="73"/>
      <c r="Q176" s="73"/>
      <c r="R176" s="73"/>
      <c r="S176" s="73"/>
      <c r="T176" s="73"/>
      <c r="U176" s="73"/>
      <c r="V176" s="73"/>
      <c r="W176" s="73"/>
      <c r="X176" s="17"/>
      <c r="AJ176" s="25"/>
      <c r="AK176" s="25"/>
    </row>
    <row r="177" spans="1:41" ht="12" customHeight="1" x14ac:dyDescent="0.35">
      <c r="A177" s="17"/>
      <c r="C177" s="11" t="s">
        <v>314</v>
      </c>
      <c r="D177" s="13" t="s">
        <v>20</v>
      </c>
      <c r="E177" s="25"/>
      <c r="F177" s="22">
        <f>F60+F175</f>
        <v>0</v>
      </c>
      <c r="G177" s="22">
        <f t="shared" ref="G177:V177" si="50">G60+G175</f>
        <v>0</v>
      </c>
      <c r="H177" s="22">
        <f t="shared" si="50"/>
        <v>5826.3324839454817</v>
      </c>
      <c r="I177" s="22">
        <f t="shared" si="50"/>
        <v>5163.423386942839</v>
      </c>
      <c r="J177" s="22">
        <f t="shared" si="50"/>
        <v>4421.9464902382078</v>
      </c>
      <c r="K177" s="22">
        <f t="shared" si="50"/>
        <v>3650.2528337638187</v>
      </c>
      <c r="L177" s="22">
        <f t="shared" si="50"/>
        <v>2885.4605138936449</v>
      </c>
      <c r="M177" s="22">
        <f t="shared" si="50"/>
        <v>2281.3640939277525</v>
      </c>
      <c r="N177" s="22">
        <f t="shared" si="50"/>
        <v>1704.8677329912211</v>
      </c>
      <c r="O177" s="22">
        <f t="shared" si="50"/>
        <v>1152.9445204053741</v>
      </c>
      <c r="P177" s="22">
        <f t="shared" si="50"/>
        <v>617.32749311925909</v>
      </c>
      <c r="Q177" s="22">
        <f t="shared" si="50"/>
        <v>94.712367287778306</v>
      </c>
      <c r="R177" s="22">
        <f t="shared" si="50"/>
        <v>-2512.111175688854</v>
      </c>
      <c r="S177" s="22">
        <f t="shared" si="50"/>
        <v>-2277.8618785970784</v>
      </c>
      <c r="T177" s="22">
        <f t="shared" si="50"/>
        <v>-2057.195494798375</v>
      </c>
      <c r="U177" s="22">
        <f t="shared" si="50"/>
        <v>-1855.0152385380634</v>
      </c>
      <c r="V177" s="22">
        <f t="shared" si="50"/>
        <v>-1669.9602113999454</v>
      </c>
      <c r="W177" s="62"/>
      <c r="X177" s="22"/>
      <c r="Y177" s="22"/>
      <c r="Z177" s="22"/>
      <c r="AA177" s="22"/>
      <c r="AB177" s="22"/>
      <c r="AC177" s="22"/>
      <c r="AD177" s="22"/>
      <c r="AJ177" s="25"/>
      <c r="AK177" s="25"/>
    </row>
    <row r="178" spans="1:41" s="25" customFormat="1" ht="12" customHeight="1" x14ac:dyDescent="0.35">
      <c r="A178" s="17"/>
      <c r="C178" s="71"/>
      <c r="D178" s="72"/>
      <c r="E178" s="74"/>
      <c r="F178" s="73"/>
      <c r="G178" s="73"/>
      <c r="H178" s="73"/>
      <c r="I178" s="73"/>
      <c r="J178" s="73"/>
      <c r="K178" s="73"/>
      <c r="L178" s="73"/>
      <c r="M178" s="73"/>
      <c r="N178" s="73"/>
      <c r="O178" s="73"/>
      <c r="P178" s="73"/>
      <c r="Q178" s="73"/>
      <c r="R178" s="73"/>
      <c r="S178" s="73"/>
      <c r="T178" s="73"/>
      <c r="U178" s="73"/>
      <c r="V178" s="73"/>
      <c r="W178" s="73"/>
      <c r="Y178" s="16"/>
      <c r="Z178" s="16"/>
      <c r="AA178" s="16"/>
      <c r="AB178" s="16"/>
      <c r="AC178" s="16"/>
      <c r="AD178" s="16"/>
    </row>
    <row r="179" spans="1:41" ht="12" customHeight="1" x14ac:dyDescent="0.35">
      <c r="A179" s="17"/>
      <c r="C179" s="9" t="s">
        <v>273</v>
      </c>
      <c r="D179" s="10" t="s">
        <v>20</v>
      </c>
      <c r="E179" s="25"/>
      <c r="F179" s="22">
        <f>F177</f>
        <v>0</v>
      </c>
      <c r="G179" s="22">
        <f>IF(G$9&gt;$D$6,0,F179+G177)</f>
        <v>0</v>
      </c>
      <c r="H179" s="22">
        <f>IF(H$9&gt;$D$6,0,G179+H177)</f>
        <v>5826.3324839454817</v>
      </c>
      <c r="I179" s="22">
        <f t="shared" ref="I179:V179" si="51">IF(I$9&gt;$D$6,0,H179+I177)</f>
        <v>10989.755870888321</v>
      </c>
      <c r="J179" s="22">
        <f t="shared" si="51"/>
        <v>15411.702361126529</v>
      </c>
      <c r="K179" s="22">
        <f t="shared" si="51"/>
        <v>19061.955194890346</v>
      </c>
      <c r="L179" s="22">
        <f t="shared" si="51"/>
        <v>21947.415708783992</v>
      </c>
      <c r="M179" s="22">
        <f t="shared" si="51"/>
        <v>24228.779802711746</v>
      </c>
      <c r="N179" s="22">
        <f t="shared" si="51"/>
        <v>25933.647535702967</v>
      </c>
      <c r="O179" s="22">
        <f t="shared" si="51"/>
        <v>27086.59205610834</v>
      </c>
      <c r="P179" s="22">
        <f t="shared" si="51"/>
        <v>27703.919549227598</v>
      </c>
      <c r="Q179" s="22">
        <f t="shared" si="51"/>
        <v>27798.631916515376</v>
      </c>
      <c r="R179" s="22">
        <f t="shared" si="51"/>
        <v>25286.520740826523</v>
      </c>
      <c r="S179" s="22">
        <f t="shared" si="51"/>
        <v>23008.658862229444</v>
      </c>
      <c r="T179" s="22">
        <f t="shared" si="51"/>
        <v>20951.463367431068</v>
      </c>
      <c r="U179" s="22">
        <f t="shared" si="51"/>
        <v>19096.448128893004</v>
      </c>
      <c r="V179" s="22">
        <f t="shared" si="51"/>
        <v>17426.487917493057</v>
      </c>
      <c r="W179" s="62"/>
      <c r="AF179" s="17"/>
      <c r="AJ179" s="25"/>
      <c r="AK179" s="25"/>
    </row>
    <row r="180" spans="1:41" ht="12" customHeight="1" x14ac:dyDescent="0.35">
      <c r="C180" s="71"/>
      <c r="D180" s="72"/>
      <c r="E180" s="74"/>
      <c r="F180" s="73"/>
      <c r="G180" s="73"/>
      <c r="H180" s="73"/>
      <c r="I180" s="73"/>
      <c r="J180" s="73"/>
      <c r="K180" s="73"/>
      <c r="L180" s="73"/>
      <c r="M180" s="73"/>
      <c r="N180" s="73"/>
      <c r="O180" s="73"/>
      <c r="P180" s="73"/>
      <c r="Q180" s="73"/>
      <c r="R180" s="73"/>
      <c r="S180" s="73"/>
      <c r="T180" s="73"/>
      <c r="U180" s="73"/>
      <c r="V180" s="73"/>
      <c r="W180" s="73"/>
      <c r="X180" s="17"/>
      <c r="Y180" s="17"/>
      <c r="Z180" s="17"/>
      <c r="AA180" s="17"/>
      <c r="AB180" s="17"/>
      <c r="AC180" s="17"/>
      <c r="AD180" s="17"/>
      <c r="AE180" s="17"/>
      <c r="AF180" s="17"/>
      <c r="AG180" s="17"/>
      <c r="AH180" s="17"/>
      <c r="AI180" s="17"/>
      <c r="AJ180" s="17"/>
      <c r="AK180" s="17"/>
      <c r="AL180" s="3"/>
      <c r="AM180" s="3"/>
      <c r="AN180" s="3"/>
      <c r="AO180" s="3"/>
    </row>
    <row r="181" spans="1:41" ht="12" customHeight="1" x14ac:dyDescent="0.35">
      <c r="X181" s="33"/>
      <c r="Y181" s="33"/>
      <c r="Z181" s="33"/>
      <c r="AA181" s="33"/>
      <c r="AB181" s="33"/>
      <c r="AC181" s="33"/>
      <c r="AD181" s="33"/>
      <c r="AF181" s="17"/>
      <c r="AJ181" s="25"/>
      <c r="AK181" s="25"/>
    </row>
    <row r="182" spans="1:41" x14ac:dyDescent="0.35">
      <c r="C182" s="11" t="s">
        <v>353</v>
      </c>
    </row>
    <row r="183" spans="1:41" x14ac:dyDescent="0.35">
      <c r="C183" s="17" t="s">
        <v>357</v>
      </c>
      <c r="D183" s="107">
        <v>2</v>
      </c>
      <c r="F183" s="34"/>
      <c r="G183" s="34"/>
      <c r="H183" s="34"/>
      <c r="I183" s="34"/>
      <c r="J183" s="34"/>
      <c r="K183" s="34"/>
      <c r="L183" s="34"/>
      <c r="M183" s="34"/>
      <c r="N183" s="34"/>
      <c r="O183" s="34"/>
      <c r="P183" s="34"/>
      <c r="Q183" s="34"/>
      <c r="R183" s="34"/>
      <c r="S183" s="34"/>
      <c r="T183" s="34"/>
      <c r="U183" s="34"/>
      <c r="V183" s="34"/>
      <c r="W183" s="17"/>
    </row>
    <row r="184" spans="1:41" x14ac:dyDescent="0.35">
      <c r="C184" s="77"/>
      <c r="D184" s="109"/>
      <c r="E184" s="58"/>
      <c r="F184" s="110"/>
      <c r="G184" s="110"/>
      <c r="H184" s="110"/>
      <c r="I184" s="110"/>
      <c r="J184" s="110"/>
      <c r="K184" s="110"/>
      <c r="L184" s="110"/>
      <c r="M184" s="110"/>
      <c r="N184" s="110"/>
      <c r="O184" s="110"/>
      <c r="P184" s="110"/>
      <c r="Q184" s="110"/>
      <c r="R184" s="110"/>
      <c r="S184" s="110"/>
      <c r="T184" s="110"/>
      <c r="U184" s="110"/>
      <c r="V184" s="110"/>
      <c r="W184" s="111" t="s">
        <v>392</v>
      </c>
      <c r="X184" s="58"/>
      <c r="Y184" s="58"/>
    </row>
    <row r="185" spans="1:41" x14ac:dyDescent="0.35">
      <c r="C185" s="77" t="s">
        <v>358</v>
      </c>
      <c r="D185" s="58"/>
      <c r="E185" s="58"/>
      <c r="F185" s="78"/>
      <c r="G185" s="78"/>
      <c r="H185" s="78">
        <f t="shared" ref="H185:V185" si="52">H15*$D$183</f>
        <v>0.73785358986172433</v>
      </c>
      <c r="I185" s="78">
        <f t="shared" si="52"/>
        <v>0.69016748370255687</v>
      </c>
      <c r="J185" s="78">
        <f t="shared" si="52"/>
        <v>0.64141007941270789</v>
      </c>
      <c r="K185" s="78">
        <f t="shared" si="52"/>
        <v>0.59165004775469832</v>
      </c>
      <c r="L185" s="78">
        <f t="shared" si="52"/>
        <v>0.54095866034181495</v>
      </c>
      <c r="M185" s="78">
        <f t="shared" si="52"/>
        <v>0.50753590457726805</v>
      </c>
      <c r="N185" s="78">
        <f t="shared" si="52"/>
        <v>0.4681252079763713</v>
      </c>
      <c r="O185" s="78">
        <f t="shared" si="52"/>
        <v>0.43405204205388798</v>
      </c>
      <c r="P185" s="78">
        <f t="shared" si="52"/>
        <v>0.39952692916870708</v>
      </c>
      <c r="Q185" s="78">
        <f t="shared" si="52"/>
        <v>0.44648648180783007</v>
      </c>
      <c r="R185" s="78">
        <f t="shared" si="52"/>
        <v>0.64002364866870964</v>
      </c>
      <c r="S185" s="78">
        <f t="shared" si="52"/>
        <v>0.88776018015842306</v>
      </c>
      <c r="T185" s="78">
        <f t="shared" si="52"/>
        <v>1.148438864230424</v>
      </c>
      <c r="U185" s="78">
        <f t="shared" si="52"/>
        <v>1.3638553134972233</v>
      </c>
      <c r="V185" s="78">
        <f t="shared" si="52"/>
        <v>1.5758261767522059</v>
      </c>
      <c r="W185" s="79">
        <f>SUM(H185:V185)</f>
        <v>11.073670609964555</v>
      </c>
      <c r="X185" s="58"/>
      <c r="Y185" s="58"/>
    </row>
    <row r="186" spans="1:41" x14ac:dyDescent="0.35">
      <c r="C186" s="77" t="s">
        <v>359</v>
      </c>
      <c r="D186" s="77"/>
      <c r="E186" s="58"/>
      <c r="F186" s="78"/>
      <c r="G186" s="78"/>
      <c r="H186" s="78">
        <f t="shared" ref="H186:V186" si="53">H16*$D$183</f>
        <v>121.59789982671531</v>
      </c>
      <c r="I186" s="78">
        <f t="shared" si="53"/>
        <v>113.88924050594044</v>
      </c>
      <c r="J186" s="78">
        <f t="shared" si="53"/>
        <v>104.67261620750713</v>
      </c>
      <c r="K186" s="78">
        <f t="shared" si="53"/>
        <v>94.798986199340689</v>
      </c>
      <c r="L186" s="78">
        <f t="shared" si="53"/>
        <v>84.909256458968144</v>
      </c>
      <c r="M186" s="78">
        <f t="shared" si="53"/>
        <v>78.137684234505159</v>
      </c>
      <c r="N186" s="78">
        <f t="shared" si="53"/>
        <v>71.727345019885064</v>
      </c>
      <c r="O186" s="78">
        <f t="shared" si="53"/>
        <v>65.562880090598739</v>
      </c>
      <c r="P186" s="78">
        <f t="shared" si="53"/>
        <v>59.451445050710433</v>
      </c>
      <c r="Q186" s="78">
        <f t="shared" si="53"/>
        <v>53.22744627915543</v>
      </c>
      <c r="R186" s="78">
        <f t="shared" si="53"/>
        <v>49.422014443168855</v>
      </c>
      <c r="S186" s="78">
        <f t="shared" si="53"/>
        <v>45.334885938804732</v>
      </c>
      <c r="T186" s="78">
        <f t="shared" si="53"/>
        <v>41.024938083472797</v>
      </c>
      <c r="U186" s="78">
        <f t="shared" si="53"/>
        <v>36.607882873442811</v>
      </c>
      <c r="V186" s="78">
        <f t="shared" si="53"/>
        <v>32.220355037026422</v>
      </c>
      <c r="W186" s="79">
        <f>SUM(H186:V186)</f>
        <v>1052.5848762492421</v>
      </c>
      <c r="X186" s="58"/>
      <c r="Y186" s="58"/>
    </row>
    <row r="187" spans="1:41" x14ac:dyDescent="0.35">
      <c r="C187" s="77"/>
      <c r="D187" s="77"/>
      <c r="E187" s="58"/>
      <c r="F187" s="78"/>
      <c r="G187" s="78"/>
      <c r="H187" s="78"/>
      <c r="I187" s="78"/>
      <c r="J187" s="78"/>
      <c r="K187" s="78"/>
      <c r="L187" s="78"/>
      <c r="M187" s="78"/>
      <c r="N187" s="78"/>
      <c r="O187" s="78"/>
      <c r="P187" s="78"/>
      <c r="Q187" s="78"/>
      <c r="R187" s="78"/>
      <c r="S187" s="78"/>
      <c r="T187" s="78"/>
      <c r="U187" s="78"/>
      <c r="V187" s="78"/>
      <c r="W187" s="79"/>
      <c r="X187" s="58"/>
      <c r="Y187" s="58"/>
    </row>
    <row r="188" spans="1:41" x14ac:dyDescent="0.35">
      <c r="C188" s="77" t="s">
        <v>360</v>
      </c>
      <c r="D188" s="58"/>
      <c r="E188" s="58"/>
      <c r="F188" s="90"/>
      <c r="G188" s="90"/>
      <c r="H188" s="78">
        <f t="shared" ref="H188:V189" si="54">0*$D$183</f>
        <v>0</v>
      </c>
      <c r="I188" s="78">
        <f t="shared" si="54"/>
        <v>0</v>
      </c>
      <c r="J188" s="78">
        <f t="shared" si="54"/>
        <v>0</v>
      </c>
      <c r="K188" s="78">
        <f t="shared" si="54"/>
        <v>0</v>
      </c>
      <c r="L188" s="78">
        <f t="shared" si="54"/>
        <v>0</v>
      </c>
      <c r="M188" s="78">
        <f t="shared" si="54"/>
        <v>0</v>
      </c>
      <c r="N188" s="78">
        <f t="shared" si="54"/>
        <v>0</v>
      </c>
      <c r="O188" s="78">
        <f t="shared" si="54"/>
        <v>0</v>
      </c>
      <c r="P188" s="78">
        <f t="shared" si="54"/>
        <v>0</v>
      </c>
      <c r="Q188" s="78">
        <f t="shared" si="54"/>
        <v>0</v>
      </c>
      <c r="R188" s="78">
        <f t="shared" si="54"/>
        <v>0</v>
      </c>
      <c r="S188" s="78">
        <f t="shared" si="54"/>
        <v>0</v>
      </c>
      <c r="T188" s="78">
        <f t="shared" si="54"/>
        <v>0</v>
      </c>
      <c r="U188" s="78">
        <f t="shared" si="54"/>
        <v>0</v>
      </c>
      <c r="V188" s="78">
        <f t="shared" si="54"/>
        <v>0</v>
      </c>
      <c r="W188" s="79">
        <f>SUM(H188:V188)</f>
        <v>0</v>
      </c>
      <c r="X188" s="58"/>
      <c r="Y188" s="58"/>
    </row>
    <row r="189" spans="1:41" x14ac:dyDescent="0.35">
      <c r="C189" s="77" t="s">
        <v>361</v>
      </c>
      <c r="D189" s="58"/>
      <c r="E189" s="58"/>
      <c r="F189" s="90"/>
      <c r="G189" s="90"/>
      <c r="H189" s="78">
        <f t="shared" si="54"/>
        <v>0</v>
      </c>
      <c r="I189" s="78">
        <f t="shared" si="54"/>
        <v>0</v>
      </c>
      <c r="J189" s="78">
        <f t="shared" si="54"/>
        <v>0</v>
      </c>
      <c r="K189" s="78">
        <f t="shared" si="54"/>
        <v>0</v>
      </c>
      <c r="L189" s="78">
        <f t="shared" si="54"/>
        <v>0</v>
      </c>
      <c r="M189" s="78">
        <f t="shared" si="54"/>
        <v>0</v>
      </c>
      <c r="N189" s="78">
        <f t="shared" si="54"/>
        <v>0</v>
      </c>
      <c r="O189" s="78">
        <f t="shared" si="54"/>
        <v>0</v>
      </c>
      <c r="P189" s="78">
        <f t="shared" si="54"/>
        <v>0</v>
      </c>
      <c r="Q189" s="78">
        <f t="shared" si="54"/>
        <v>0</v>
      </c>
      <c r="R189" s="78">
        <f t="shared" si="54"/>
        <v>0</v>
      </c>
      <c r="S189" s="78">
        <f t="shared" si="54"/>
        <v>0</v>
      </c>
      <c r="T189" s="78">
        <f t="shared" si="54"/>
        <v>0</v>
      </c>
      <c r="U189" s="78">
        <f t="shared" si="54"/>
        <v>0</v>
      </c>
      <c r="V189" s="78">
        <f t="shared" si="54"/>
        <v>0</v>
      </c>
      <c r="W189" s="79">
        <f>SUM(H189:V189)</f>
        <v>0</v>
      </c>
      <c r="X189" s="58"/>
      <c r="Y189" s="58"/>
    </row>
    <row r="190" spans="1:41" x14ac:dyDescent="0.35">
      <c r="C190" s="77"/>
      <c r="D190" s="58"/>
      <c r="E190" s="58"/>
      <c r="F190" s="90"/>
      <c r="G190" s="90"/>
      <c r="H190" s="78"/>
      <c r="I190" s="78"/>
      <c r="J190" s="78"/>
      <c r="K190" s="78"/>
      <c r="L190" s="78"/>
      <c r="M190" s="78"/>
      <c r="N190" s="78"/>
      <c r="O190" s="78"/>
      <c r="P190" s="78"/>
      <c r="Q190" s="78"/>
      <c r="R190" s="78"/>
      <c r="S190" s="78"/>
      <c r="T190" s="78"/>
      <c r="U190" s="78"/>
      <c r="V190" s="78"/>
      <c r="W190" s="79"/>
      <c r="X190" s="58"/>
      <c r="Y190" s="58"/>
    </row>
    <row r="191" spans="1:41" x14ac:dyDescent="0.35">
      <c r="C191" s="77" t="s">
        <v>354</v>
      </c>
      <c r="D191" s="58"/>
      <c r="E191" s="58"/>
      <c r="F191" s="78"/>
      <c r="G191" s="78"/>
      <c r="H191" s="78">
        <f t="shared" ref="H191:V191" si="55">H185-H188</f>
        <v>0.73785358986172433</v>
      </c>
      <c r="I191" s="78">
        <f t="shared" si="55"/>
        <v>0.69016748370255687</v>
      </c>
      <c r="J191" s="78">
        <f t="shared" si="55"/>
        <v>0.64141007941270789</v>
      </c>
      <c r="K191" s="78">
        <f t="shared" si="55"/>
        <v>0.59165004775469832</v>
      </c>
      <c r="L191" s="78">
        <f t="shared" si="55"/>
        <v>0.54095866034181495</v>
      </c>
      <c r="M191" s="78">
        <f t="shared" si="55"/>
        <v>0.50753590457726805</v>
      </c>
      <c r="N191" s="78">
        <f t="shared" si="55"/>
        <v>0.4681252079763713</v>
      </c>
      <c r="O191" s="78">
        <f t="shared" si="55"/>
        <v>0.43405204205388798</v>
      </c>
      <c r="P191" s="78">
        <f t="shared" si="55"/>
        <v>0.39952692916870708</v>
      </c>
      <c r="Q191" s="78">
        <f t="shared" si="55"/>
        <v>0.44648648180783007</v>
      </c>
      <c r="R191" s="78">
        <f t="shared" si="55"/>
        <v>0.64002364866870964</v>
      </c>
      <c r="S191" s="78">
        <f t="shared" si="55"/>
        <v>0.88776018015842306</v>
      </c>
      <c r="T191" s="78">
        <f t="shared" si="55"/>
        <v>1.148438864230424</v>
      </c>
      <c r="U191" s="78">
        <f t="shared" si="55"/>
        <v>1.3638553134972233</v>
      </c>
      <c r="V191" s="78">
        <f t="shared" si="55"/>
        <v>1.5758261767522059</v>
      </c>
      <c r="W191" s="79">
        <f>SUM(H191:V191)</f>
        <v>11.073670609964555</v>
      </c>
      <c r="X191" s="58"/>
      <c r="Y191" s="58"/>
    </row>
    <row r="192" spans="1:41" x14ac:dyDescent="0.35">
      <c r="C192" s="85" t="s">
        <v>355</v>
      </c>
      <c r="D192" s="86"/>
      <c r="E192" s="86"/>
      <c r="F192" s="86"/>
      <c r="G192" s="86"/>
      <c r="H192" s="87">
        <f t="shared" ref="H192:V192" si="56">H186-H189</f>
        <v>121.59789982671531</v>
      </c>
      <c r="I192" s="87">
        <f t="shared" si="56"/>
        <v>113.88924050594044</v>
      </c>
      <c r="J192" s="87">
        <f t="shared" si="56"/>
        <v>104.67261620750713</v>
      </c>
      <c r="K192" s="87">
        <f t="shared" si="56"/>
        <v>94.798986199340689</v>
      </c>
      <c r="L192" s="87">
        <f t="shared" si="56"/>
        <v>84.909256458968144</v>
      </c>
      <c r="M192" s="87">
        <f t="shared" si="56"/>
        <v>78.137684234505159</v>
      </c>
      <c r="N192" s="87">
        <f t="shared" si="56"/>
        <v>71.727345019885064</v>
      </c>
      <c r="O192" s="87">
        <f t="shared" si="56"/>
        <v>65.562880090598739</v>
      </c>
      <c r="P192" s="87">
        <f t="shared" si="56"/>
        <v>59.451445050710433</v>
      </c>
      <c r="Q192" s="87">
        <f t="shared" si="56"/>
        <v>53.22744627915543</v>
      </c>
      <c r="R192" s="87">
        <f t="shared" si="56"/>
        <v>49.422014443168855</v>
      </c>
      <c r="S192" s="87">
        <f t="shared" si="56"/>
        <v>45.334885938804732</v>
      </c>
      <c r="T192" s="87">
        <f t="shared" si="56"/>
        <v>41.024938083472797</v>
      </c>
      <c r="U192" s="87">
        <f t="shared" si="56"/>
        <v>36.607882873442811</v>
      </c>
      <c r="V192" s="87">
        <f t="shared" si="56"/>
        <v>32.220355037026422</v>
      </c>
      <c r="W192" s="88">
        <f>SUM(H192:V192)</f>
        <v>1052.5848762492421</v>
      </c>
      <c r="X192" s="58"/>
      <c r="Y192" s="58"/>
    </row>
    <row r="193" spans="3:37" x14ac:dyDescent="0.35">
      <c r="C193" s="80" t="s">
        <v>356</v>
      </c>
      <c r="D193" s="58"/>
      <c r="E193" s="58"/>
      <c r="F193" s="78"/>
      <c r="G193" s="78"/>
      <c r="H193" s="94">
        <f>H191+H192</f>
        <v>122.33575341657703</v>
      </c>
      <c r="I193" s="94">
        <f t="shared" ref="I193:V193" si="57">I191+I192</f>
        <v>114.57940798964299</v>
      </c>
      <c r="J193" s="94">
        <f t="shared" si="57"/>
        <v>105.31402628691984</v>
      </c>
      <c r="K193" s="94">
        <f t="shared" si="57"/>
        <v>95.390636247095387</v>
      </c>
      <c r="L193" s="94">
        <f t="shared" si="57"/>
        <v>85.450215119309959</v>
      </c>
      <c r="M193" s="94">
        <f t="shared" si="57"/>
        <v>78.645220139082426</v>
      </c>
      <c r="N193" s="94">
        <f t="shared" si="57"/>
        <v>72.195470227861435</v>
      </c>
      <c r="O193" s="94">
        <f t="shared" si="57"/>
        <v>65.996932132652631</v>
      </c>
      <c r="P193" s="94">
        <f t="shared" si="57"/>
        <v>59.850971979879141</v>
      </c>
      <c r="Q193" s="94">
        <f t="shared" si="57"/>
        <v>53.673932760963261</v>
      </c>
      <c r="R193" s="94">
        <f t="shared" si="57"/>
        <v>50.062038091837564</v>
      </c>
      <c r="S193" s="94">
        <f t="shared" si="57"/>
        <v>46.222646118963155</v>
      </c>
      <c r="T193" s="94">
        <f t="shared" si="57"/>
        <v>42.173376947703218</v>
      </c>
      <c r="U193" s="94">
        <f t="shared" si="57"/>
        <v>37.971738186940037</v>
      </c>
      <c r="V193" s="94">
        <f t="shared" si="57"/>
        <v>33.796181213778631</v>
      </c>
      <c r="W193" s="79">
        <f>W191+W192</f>
        <v>1063.6585468592068</v>
      </c>
      <c r="X193" s="58"/>
      <c r="Y193" s="58"/>
    </row>
    <row r="196" spans="3:37" x14ac:dyDescent="0.35">
      <c r="C196" s="11" t="s">
        <v>377</v>
      </c>
      <c r="D196" s="11"/>
    </row>
    <row r="197" spans="3:37" x14ac:dyDescent="0.35">
      <c r="C197" s="77" t="s">
        <v>379</v>
      </c>
      <c r="D197" s="37">
        <v>0.30499999999999999</v>
      </c>
      <c r="E197" s="58"/>
      <c r="F197" s="58"/>
      <c r="G197" s="58"/>
      <c r="H197" s="58"/>
      <c r="I197" s="58"/>
      <c r="J197" s="58"/>
      <c r="K197" s="58"/>
      <c r="L197" s="58"/>
      <c r="M197" s="58"/>
      <c r="N197" s="58"/>
      <c r="O197" s="58"/>
      <c r="P197" s="58"/>
      <c r="Q197" s="58"/>
      <c r="R197" s="58"/>
      <c r="S197" s="58"/>
      <c r="T197" s="58"/>
      <c r="U197" s="58"/>
      <c r="V197" s="58"/>
      <c r="W197" s="58"/>
    </row>
    <row r="198" spans="3:37" x14ac:dyDescent="0.35">
      <c r="C198" s="77" t="s">
        <v>378</v>
      </c>
      <c r="D198" s="37">
        <v>3.875</v>
      </c>
      <c r="E198" s="58"/>
      <c r="F198" s="58"/>
      <c r="G198" s="58"/>
      <c r="H198" s="58"/>
      <c r="I198" s="58"/>
      <c r="J198" s="58"/>
      <c r="K198" s="58"/>
      <c r="L198" s="58"/>
      <c r="M198" s="58"/>
      <c r="N198" s="58"/>
      <c r="O198" s="58"/>
      <c r="P198" s="58"/>
      <c r="Q198" s="58"/>
      <c r="R198" s="58"/>
      <c r="S198" s="58"/>
      <c r="T198" s="58"/>
      <c r="U198" s="58"/>
      <c r="V198" s="58"/>
      <c r="W198" s="43" t="s">
        <v>392</v>
      </c>
    </row>
    <row r="199" spans="3:37" x14ac:dyDescent="0.35">
      <c r="C199" s="77"/>
      <c r="D199" s="58"/>
      <c r="E199" s="58"/>
      <c r="F199" s="58"/>
      <c r="G199" s="58"/>
      <c r="H199" s="58"/>
      <c r="I199" s="58"/>
      <c r="J199" s="58"/>
      <c r="K199" s="58"/>
      <c r="L199" s="58"/>
      <c r="M199" s="58"/>
      <c r="N199" s="58"/>
      <c r="O199" s="58"/>
      <c r="P199" s="58"/>
      <c r="Q199" s="58"/>
      <c r="R199" s="58"/>
      <c r="S199" s="58"/>
      <c r="T199" s="58"/>
      <c r="U199" s="58"/>
      <c r="V199" s="58"/>
      <c r="W199" s="43"/>
    </row>
    <row r="200" spans="3:37" x14ac:dyDescent="0.35">
      <c r="C200" s="77" t="s">
        <v>380</v>
      </c>
      <c r="D200" s="58"/>
      <c r="E200" s="58"/>
      <c r="F200" s="97"/>
      <c r="G200" s="97"/>
      <c r="H200" s="97">
        <f t="shared" ref="H200:V200" si="58">H24</f>
        <v>1.8350363012486555</v>
      </c>
      <c r="I200" s="97">
        <f t="shared" si="58"/>
        <v>1.7186911198446448</v>
      </c>
      <c r="J200" s="97">
        <f t="shared" si="58"/>
        <v>1.5797103943037976</v>
      </c>
      <c r="K200" s="97">
        <f t="shared" si="58"/>
        <v>1.4308595437064306</v>
      </c>
      <c r="L200" s="97">
        <f t="shared" si="58"/>
        <v>1.2817532267896494</v>
      </c>
      <c r="M200" s="97">
        <f t="shared" si="58"/>
        <v>1.1796783020862363</v>
      </c>
      <c r="N200" s="97">
        <f t="shared" si="58"/>
        <v>1.0829320534179214</v>
      </c>
      <c r="O200" s="97">
        <f t="shared" si="58"/>
        <v>0.98995398198978946</v>
      </c>
      <c r="P200" s="97">
        <f t="shared" si="58"/>
        <v>0.89776457969818713</v>
      </c>
      <c r="Q200" s="97">
        <f t="shared" si="58"/>
        <v>0.80510899141444892</v>
      </c>
      <c r="R200" s="97">
        <f t="shared" si="58"/>
        <v>9.6003547300306438E-3</v>
      </c>
      <c r="S200" s="97">
        <f t="shared" si="58"/>
        <v>1.3316402702376346E-2</v>
      </c>
      <c r="T200" s="97">
        <f t="shared" si="58"/>
        <v>1.7226582963456357E-2</v>
      </c>
      <c r="U200" s="97">
        <f t="shared" si="58"/>
        <v>2.0457829702458349E-2</v>
      </c>
      <c r="V200" s="97">
        <f t="shared" si="58"/>
        <v>2.3637392651283087E-2</v>
      </c>
      <c r="W200" s="58"/>
    </row>
    <row r="201" spans="3:37" x14ac:dyDescent="0.35">
      <c r="C201" s="77" t="s">
        <v>381</v>
      </c>
      <c r="D201" s="4">
        <f>D57</f>
        <v>2.5</v>
      </c>
      <c r="E201" s="58"/>
      <c r="F201" s="98"/>
      <c r="G201" s="98"/>
      <c r="H201" s="98">
        <f t="shared" ref="H201:V201" si="59">H25</f>
        <v>58.721161639956975</v>
      </c>
      <c r="I201" s="98">
        <f t="shared" si="59"/>
        <v>54.998115835028635</v>
      </c>
      <c r="J201" s="98">
        <f t="shared" si="59"/>
        <v>50.550732617721522</v>
      </c>
      <c r="K201" s="98">
        <f t="shared" si="59"/>
        <v>45.787505398605781</v>
      </c>
      <c r="L201" s="98">
        <f t="shared" si="59"/>
        <v>41.016103257268782</v>
      </c>
      <c r="M201" s="98">
        <f t="shared" si="59"/>
        <v>37.74970566675956</v>
      </c>
      <c r="N201" s="98">
        <f t="shared" si="59"/>
        <v>34.653825709373486</v>
      </c>
      <c r="O201" s="98">
        <f t="shared" si="59"/>
        <v>31.678527423673263</v>
      </c>
      <c r="P201" s="98">
        <f t="shared" si="59"/>
        <v>28.728466550341988</v>
      </c>
      <c r="Q201" s="98">
        <f t="shared" si="59"/>
        <v>25.763487725262365</v>
      </c>
      <c r="R201" s="98">
        <f t="shared" si="59"/>
        <v>0.3072113513609806</v>
      </c>
      <c r="S201" s="98">
        <f t="shared" si="59"/>
        <v>0.42612488647604307</v>
      </c>
      <c r="T201" s="98">
        <f t="shared" si="59"/>
        <v>0.55125065483060343</v>
      </c>
      <c r="U201" s="98">
        <f t="shared" si="59"/>
        <v>0.65465055047866716</v>
      </c>
      <c r="V201" s="98">
        <f t="shared" si="59"/>
        <v>0.75639656484105877</v>
      </c>
      <c r="W201" s="58"/>
    </row>
    <row r="202" spans="3:37" x14ac:dyDescent="0.35">
      <c r="C202" s="77"/>
      <c r="D202" s="58"/>
      <c r="E202" s="58"/>
      <c r="F202" s="99"/>
      <c r="G202" s="99"/>
      <c r="H202" s="99"/>
      <c r="I202" s="99"/>
      <c r="J202" s="99"/>
      <c r="K202" s="99"/>
      <c r="L202" s="99"/>
      <c r="M202" s="99"/>
      <c r="N202" s="99"/>
      <c r="O202" s="99"/>
      <c r="P202" s="99"/>
      <c r="Q202" s="99"/>
      <c r="R202" s="99"/>
      <c r="S202" s="99"/>
      <c r="T202" s="99"/>
      <c r="U202" s="99"/>
      <c r="V202" s="99"/>
      <c r="W202" s="58"/>
    </row>
    <row r="203" spans="3:37" x14ac:dyDescent="0.35">
      <c r="C203" s="77" t="s">
        <v>386</v>
      </c>
      <c r="D203" s="58"/>
      <c r="E203" s="58"/>
      <c r="F203" s="101"/>
      <c r="G203" s="101"/>
      <c r="H203" s="101">
        <f t="shared" ref="H203:V203" si="60">$D$197*H200</f>
        <v>0.55968607188083985</v>
      </c>
      <c r="I203" s="101">
        <f t="shared" si="60"/>
        <v>0.52420079155261667</v>
      </c>
      <c r="J203" s="101">
        <f t="shared" si="60"/>
        <v>0.48181167026265825</v>
      </c>
      <c r="K203" s="101">
        <f t="shared" si="60"/>
        <v>0.43641216083046136</v>
      </c>
      <c r="L203" s="101">
        <f t="shared" si="60"/>
        <v>0.39093473417084307</v>
      </c>
      <c r="M203" s="101">
        <f t="shared" si="60"/>
        <v>0.35980188213630204</v>
      </c>
      <c r="N203" s="101">
        <f t="shared" si="60"/>
        <v>0.33029427629246605</v>
      </c>
      <c r="O203" s="101">
        <f t="shared" si="60"/>
        <v>0.30193596450688576</v>
      </c>
      <c r="P203" s="101">
        <f t="shared" si="60"/>
        <v>0.27381819680794706</v>
      </c>
      <c r="Q203" s="101">
        <f t="shared" si="60"/>
        <v>0.24555824238140692</v>
      </c>
      <c r="R203" s="101">
        <f t="shared" si="60"/>
        <v>2.9281081926593464E-3</v>
      </c>
      <c r="S203" s="101">
        <f t="shared" si="60"/>
        <v>4.0615028242247855E-3</v>
      </c>
      <c r="T203" s="101">
        <f t="shared" si="60"/>
        <v>5.254107803854189E-3</v>
      </c>
      <c r="U203" s="101">
        <f t="shared" si="60"/>
        <v>6.2396380592497965E-3</v>
      </c>
      <c r="V203" s="101">
        <f t="shared" si="60"/>
        <v>7.2094047586413416E-3</v>
      </c>
      <c r="W203" s="113">
        <f>SUM(F203:V203)</f>
        <v>3.9301467524610558</v>
      </c>
    </row>
    <row r="204" spans="3:37" x14ac:dyDescent="0.35">
      <c r="C204" s="77" t="s">
        <v>387</v>
      </c>
      <c r="D204" s="58"/>
      <c r="E204" s="58"/>
      <c r="F204" s="103"/>
      <c r="G204" s="103"/>
      <c r="H204" s="103">
        <f t="shared" ref="H204:V204" si="61">$D$198*H201/$D$201</f>
        <v>91.017800541933312</v>
      </c>
      <c r="I204" s="103">
        <f t="shared" si="61"/>
        <v>85.247079544294394</v>
      </c>
      <c r="J204" s="103">
        <f t="shared" si="61"/>
        <v>78.353635557468365</v>
      </c>
      <c r="K204" s="103">
        <f t="shared" si="61"/>
        <v>70.970633367838957</v>
      </c>
      <c r="L204" s="103">
        <f t="shared" si="61"/>
        <v>63.574960048766613</v>
      </c>
      <c r="M204" s="103">
        <f t="shared" si="61"/>
        <v>58.512043783477317</v>
      </c>
      <c r="N204" s="103">
        <f t="shared" si="61"/>
        <v>53.713429849528907</v>
      </c>
      <c r="O204" s="103">
        <f t="shared" si="61"/>
        <v>49.101717506693561</v>
      </c>
      <c r="P204" s="103">
        <f t="shared" si="61"/>
        <v>44.529123153030085</v>
      </c>
      <c r="Q204" s="103">
        <f t="shared" si="61"/>
        <v>39.933405974156663</v>
      </c>
      <c r="R204" s="103">
        <f t="shared" si="61"/>
        <v>0.47617759460951997</v>
      </c>
      <c r="S204" s="103">
        <f t="shared" si="61"/>
        <v>0.66049357403786679</v>
      </c>
      <c r="T204" s="103">
        <f t="shared" si="61"/>
        <v>0.85443851498743528</v>
      </c>
      <c r="U204" s="103">
        <f t="shared" si="61"/>
        <v>1.0147083532419341</v>
      </c>
      <c r="V204" s="103">
        <f t="shared" si="61"/>
        <v>1.1724146755036411</v>
      </c>
      <c r="W204" s="114">
        <f t="shared" ref="W204:W205" si="62">SUM(F204:V204)</f>
        <v>639.13206203956884</v>
      </c>
    </row>
    <row r="205" spans="3:37" x14ac:dyDescent="0.35">
      <c r="C205" s="80" t="s">
        <v>385</v>
      </c>
      <c r="D205" s="58"/>
      <c r="E205" s="58"/>
      <c r="F205" s="102"/>
      <c r="G205" s="102"/>
      <c r="H205" s="102">
        <f>H203+H204</f>
        <v>91.577486613814145</v>
      </c>
      <c r="I205" s="102">
        <f t="shared" ref="I205:V205" si="63">I203+I204</f>
        <v>85.77128033584701</v>
      </c>
      <c r="J205" s="102">
        <f t="shared" si="63"/>
        <v>78.835447227731024</v>
      </c>
      <c r="K205" s="102">
        <f t="shared" si="63"/>
        <v>71.407045528669414</v>
      </c>
      <c r="L205" s="102">
        <f t="shared" si="63"/>
        <v>63.965894782937454</v>
      </c>
      <c r="M205" s="102">
        <f t="shared" si="63"/>
        <v>58.87184566561362</v>
      </c>
      <c r="N205" s="102">
        <f t="shared" si="63"/>
        <v>54.04372412582137</v>
      </c>
      <c r="O205" s="102">
        <f t="shared" si="63"/>
        <v>49.40365347120045</v>
      </c>
      <c r="P205" s="102">
        <f t="shared" si="63"/>
        <v>44.802941349838029</v>
      </c>
      <c r="Q205" s="102">
        <f t="shared" si="63"/>
        <v>40.17896421653807</v>
      </c>
      <c r="R205" s="102">
        <f t="shared" si="63"/>
        <v>0.47910570280217935</v>
      </c>
      <c r="S205" s="102">
        <f t="shared" si="63"/>
        <v>0.66455507686209159</v>
      </c>
      <c r="T205" s="102">
        <f t="shared" si="63"/>
        <v>0.85969262279128944</v>
      </c>
      <c r="U205" s="102">
        <f t="shared" si="63"/>
        <v>1.0209479913011839</v>
      </c>
      <c r="V205" s="102">
        <f t="shared" si="63"/>
        <v>1.1796240802622824</v>
      </c>
      <c r="W205" s="113">
        <f t="shared" si="62"/>
        <v>643.06220879202965</v>
      </c>
    </row>
    <row r="208" spans="3:37" ht="12" customHeight="1" x14ac:dyDescent="0.35">
      <c r="X208" s="33"/>
      <c r="Y208" s="33"/>
      <c r="Z208" s="33"/>
      <c r="AA208" s="33"/>
      <c r="AB208" s="33"/>
      <c r="AC208" s="33"/>
      <c r="AD208" s="33"/>
      <c r="AF208" s="17"/>
      <c r="AJ208" s="25"/>
      <c r="AK208" s="25"/>
    </row>
    <row r="209" spans="3:37" ht="12" customHeight="1" x14ac:dyDescent="0.35">
      <c r="C209" s="11" t="s">
        <v>221</v>
      </c>
      <c r="D209" s="1"/>
      <c r="E209" s="1"/>
      <c r="F209" s="1"/>
      <c r="G209" s="1"/>
      <c r="H209" s="1"/>
      <c r="I209" s="1"/>
      <c r="J209" s="1"/>
      <c r="K209" s="1"/>
      <c r="L209" s="1"/>
      <c r="M209" s="1"/>
      <c r="N209" s="1"/>
      <c r="O209" s="1"/>
      <c r="P209" s="1"/>
      <c r="Q209" s="1"/>
      <c r="R209" s="1"/>
      <c r="S209" s="1"/>
      <c r="T209" s="1"/>
      <c r="U209" s="1"/>
      <c r="V209" s="1"/>
      <c r="X209" s="33"/>
      <c r="Y209" s="33"/>
      <c r="Z209" s="33"/>
      <c r="AA209" s="33"/>
      <c r="AB209" s="33"/>
      <c r="AC209" s="33"/>
      <c r="AD209" s="33"/>
      <c r="AF209" s="17"/>
      <c r="AJ209" s="25"/>
      <c r="AK209" s="25"/>
    </row>
    <row r="210" spans="3:37" s="25" customFormat="1" ht="12" customHeight="1" x14ac:dyDescent="0.35">
      <c r="C210" s="23"/>
      <c r="X210" s="33"/>
      <c r="Y210" s="33"/>
      <c r="Z210" s="33"/>
      <c r="AA210" s="33"/>
      <c r="AB210" s="33"/>
      <c r="AC210" s="33"/>
      <c r="AD210" s="33"/>
      <c r="AF210" s="17"/>
    </row>
    <row r="211" spans="3:37" ht="12" customHeight="1" x14ac:dyDescent="0.35">
      <c r="C211" s="45" t="s">
        <v>196</v>
      </c>
      <c r="W211" s="43" t="s">
        <v>404</v>
      </c>
      <c r="X211" s="33"/>
      <c r="Y211" s="33"/>
      <c r="Z211" s="33"/>
      <c r="AA211" s="33"/>
      <c r="AB211" s="33"/>
      <c r="AC211" s="33"/>
      <c r="AD211" s="33"/>
      <c r="AF211" s="17"/>
      <c r="AJ211" s="25"/>
      <c r="AK211" s="25"/>
    </row>
    <row r="212" spans="3:37" ht="12" customHeight="1" x14ac:dyDescent="0.35">
      <c r="C212" s="3" t="s">
        <v>277</v>
      </c>
      <c r="D212" s="3"/>
      <c r="E212" s="25"/>
      <c r="F212" s="5"/>
      <c r="G212" s="5"/>
      <c r="H212" s="5">
        <f t="shared" ref="H212:V212" si="64">H19</f>
        <v>0.36892679493086217</v>
      </c>
      <c r="I212" s="5">
        <f t="shared" si="64"/>
        <v>0.34508374185127844</v>
      </c>
      <c r="J212" s="5">
        <f t="shared" si="64"/>
        <v>0.32070503970635394</v>
      </c>
      <c r="K212" s="5">
        <f t="shared" si="64"/>
        <v>0.29582502387734916</v>
      </c>
      <c r="L212" s="5">
        <f t="shared" si="64"/>
        <v>0.27047933017090747</v>
      </c>
      <c r="M212" s="5">
        <f t="shared" si="64"/>
        <v>0.25376795228863402</v>
      </c>
      <c r="N212" s="5">
        <f t="shared" si="64"/>
        <v>0.23406260398818565</v>
      </c>
      <c r="O212" s="5">
        <f t="shared" si="64"/>
        <v>0.21702602102694399</v>
      </c>
      <c r="P212" s="5">
        <f t="shared" si="64"/>
        <v>0.19976346458435354</v>
      </c>
      <c r="Q212" s="5">
        <f t="shared" si="64"/>
        <v>0.22324324090391504</v>
      </c>
      <c r="R212" s="5">
        <f t="shared" si="64"/>
        <v>0.32001182433435482</v>
      </c>
      <c r="S212" s="5">
        <f t="shared" si="64"/>
        <v>0.44388009007921153</v>
      </c>
      <c r="T212" s="5">
        <f t="shared" si="64"/>
        <v>0.57421943211521198</v>
      </c>
      <c r="U212" s="5">
        <f t="shared" si="64"/>
        <v>0.68192765674861167</v>
      </c>
      <c r="V212" s="5">
        <f t="shared" si="64"/>
        <v>0.78791308837610297</v>
      </c>
      <c r="W212" s="44">
        <f>SUM(H212:V212)</f>
        <v>5.5368353049822776</v>
      </c>
      <c r="X212" s="33"/>
      <c r="Y212" s="33"/>
      <c r="Z212" s="33"/>
      <c r="AA212" s="33"/>
      <c r="AB212" s="33"/>
      <c r="AC212" s="33"/>
      <c r="AD212" s="33"/>
      <c r="AF212" s="17"/>
      <c r="AJ212" s="25"/>
      <c r="AK212" s="25"/>
    </row>
    <row r="213" spans="3:37" s="40" customFormat="1" ht="12" hidden="1" customHeight="1" x14ac:dyDescent="0.35">
      <c r="C213" s="41"/>
      <c r="D213" s="41"/>
      <c r="E213" s="43"/>
      <c r="F213" s="43"/>
      <c r="G213" s="43"/>
      <c r="H213" s="43"/>
      <c r="I213" s="43"/>
      <c r="J213" s="43"/>
      <c r="K213" s="43"/>
      <c r="L213" s="43"/>
      <c r="M213" s="43"/>
      <c r="N213" s="43"/>
      <c r="O213" s="43"/>
      <c r="P213" s="43"/>
      <c r="Q213" s="43"/>
      <c r="R213" s="43"/>
      <c r="S213" s="43"/>
      <c r="T213" s="43"/>
      <c r="U213" s="43"/>
      <c r="V213" s="43"/>
      <c r="X213" s="42"/>
      <c r="Y213" s="42"/>
      <c r="Z213" s="42"/>
      <c r="AA213" s="42"/>
      <c r="AB213" s="42"/>
      <c r="AC213" s="42"/>
      <c r="AD213" s="42"/>
      <c r="AE213" s="43"/>
      <c r="AF213" s="39"/>
      <c r="AG213" s="43"/>
      <c r="AH213" s="43"/>
      <c r="AI213" s="43"/>
      <c r="AJ213" s="43"/>
      <c r="AK213" s="43"/>
    </row>
    <row r="214" spans="3:37" ht="12" customHeight="1" x14ac:dyDescent="0.35">
      <c r="C214" s="3" t="s">
        <v>138</v>
      </c>
      <c r="E214" s="25"/>
      <c r="F214" s="6"/>
      <c r="G214" s="6"/>
      <c r="H214" s="6">
        <f t="shared" ref="H214:V214" si="65">(H72-H128)*1000</f>
        <v>4967.1717171717146</v>
      </c>
      <c r="I214" s="6">
        <f t="shared" si="65"/>
        <v>5948.6817325800366</v>
      </c>
      <c r="J214" s="6">
        <f t="shared" si="65"/>
        <v>6805.555555555552</v>
      </c>
      <c r="K214" s="6">
        <f t="shared" si="65"/>
        <v>7560.1160862354855</v>
      </c>
      <c r="L214" s="6">
        <f t="shared" si="65"/>
        <v>8229.6557120500765</v>
      </c>
      <c r="M214" s="6">
        <f t="shared" si="65"/>
        <v>8827.7777777777774</v>
      </c>
      <c r="N214" s="6">
        <f t="shared" si="65"/>
        <v>8967.4707602339149</v>
      </c>
      <c r="O214" s="6">
        <f t="shared" si="65"/>
        <v>9137.0010787486499</v>
      </c>
      <c r="P214" s="6">
        <f t="shared" si="65"/>
        <v>9301.1323425336141</v>
      </c>
      <c r="Q214" s="6">
        <f t="shared" si="65"/>
        <v>9491.3194444444434</v>
      </c>
      <c r="R214" s="6">
        <f t="shared" si="65"/>
        <v>9491.3194444444434</v>
      </c>
      <c r="S214" s="6">
        <f t="shared" si="65"/>
        <v>9491.3194444444434</v>
      </c>
      <c r="T214" s="6">
        <f t="shared" si="65"/>
        <v>9491.3194444444434</v>
      </c>
      <c r="U214" s="6">
        <f t="shared" si="65"/>
        <v>9491.3194444444434</v>
      </c>
      <c r="V214" s="6">
        <f t="shared" si="65"/>
        <v>9491.3194444444434</v>
      </c>
      <c r="X214" s="33"/>
      <c r="Y214" s="33"/>
      <c r="Z214" s="33"/>
      <c r="AA214" s="33"/>
      <c r="AB214" s="33"/>
      <c r="AC214" s="33"/>
      <c r="AD214" s="33"/>
      <c r="AF214" s="17"/>
      <c r="AJ214" s="25"/>
      <c r="AK214" s="25"/>
    </row>
    <row r="215" spans="3:37" ht="12" hidden="1" customHeight="1" x14ac:dyDescent="0.35">
      <c r="C215" s="41"/>
      <c r="E215" s="25"/>
      <c r="F215" s="25"/>
      <c r="G215" s="25"/>
      <c r="H215" s="25"/>
      <c r="I215" s="25"/>
      <c r="J215" s="25"/>
      <c r="K215" s="25"/>
      <c r="L215" s="25"/>
      <c r="M215" s="25"/>
      <c r="N215" s="25"/>
      <c r="O215" s="25"/>
      <c r="P215" s="25"/>
      <c r="Q215" s="25"/>
      <c r="R215" s="25"/>
      <c r="S215" s="25"/>
      <c r="T215" s="25"/>
      <c r="U215" s="25"/>
      <c r="V215" s="25"/>
      <c r="X215" s="33"/>
      <c r="Y215" s="33"/>
      <c r="Z215" s="33"/>
      <c r="AA215" s="33"/>
      <c r="AB215" s="33"/>
      <c r="AC215" s="33"/>
      <c r="AD215" s="33"/>
      <c r="AF215" s="17"/>
      <c r="AJ215" s="25"/>
      <c r="AK215" s="25"/>
    </row>
    <row r="216" spans="3:37" ht="12" customHeight="1" x14ac:dyDescent="0.35">
      <c r="C216" s="3" t="s">
        <v>139</v>
      </c>
      <c r="E216" s="25"/>
      <c r="F216" s="5"/>
      <c r="G216" s="5"/>
      <c r="H216" s="5">
        <f t="shared" ref="H216:V216" si="66">H212*H214/1000</f>
        <v>1.8325227414873877</v>
      </c>
      <c r="I216" s="5">
        <f t="shared" si="66"/>
        <v>2.052793351361065</v>
      </c>
      <c r="J216" s="5">
        <f t="shared" si="66"/>
        <v>2.1825759646682408</v>
      </c>
      <c r="K216" s="5">
        <f t="shared" si="66"/>
        <v>2.2364715217261439</v>
      </c>
      <c r="L216" s="5">
        <f t="shared" si="66"/>
        <v>2.2259517645324873</v>
      </c>
      <c r="M216" s="5">
        <f t="shared" si="66"/>
        <v>2.2402070899257747</v>
      </c>
      <c r="N216" s="5">
        <f t="shared" si="66"/>
        <v>2.0989495573282646</v>
      </c>
      <c r="O216" s="5">
        <f t="shared" si="66"/>
        <v>1.9829669882397143</v>
      </c>
      <c r="P216" s="5">
        <f t="shared" si="66"/>
        <v>1.8580264213020989</v>
      </c>
      <c r="Q216" s="5">
        <f t="shared" si="66"/>
        <v>2.1188729132321242</v>
      </c>
      <c r="R216" s="5">
        <f t="shared" si="66"/>
        <v>3.0373344507568012</v>
      </c>
      <c r="S216" s="5">
        <f t="shared" si="66"/>
        <v>4.2130077299705722</v>
      </c>
      <c r="T216" s="5">
        <f t="shared" si="66"/>
        <v>5.4501000614129582</v>
      </c>
      <c r="U216" s="5">
        <f t="shared" si="66"/>
        <v>6.4723932282025345</v>
      </c>
      <c r="V216" s="5">
        <f t="shared" si="66"/>
        <v>7.4783348162363792</v>
      </c>
      <c r="X216" s="33"/>
      <c r="Y216" s="33"/>
      <c r="Z216" s="33"/>
      <c r="AA216" s="33"/>
      <c r="AB216" s="33"/>
      <c r="AC216" s="33"/>
      <c r="AD216" s="33"/>
      <c r="AF216" s="17"/>
      <c r="AJ216" s="25"/>
      <c r="AK216" s="25"/>
    </row>
    <row r="217" spans="3:37" ht="12" hidden="1" customHeight="1" x14ac:dyDescent="0.35">
      <c r="C217" s="41"/>
      <c r="E217" s="25"/>
      <c r="F217" s="25"/>
      <c r="G217" s="25"/>
      <c r="H217" s="25"/>
      <c r="I217" s="25"/>
      <c r="J217" s="25"/>
      <c r="K217" s="25"/>
      <c r="L217" s="25"/>
      <c r="M217" s="25"/>
      <c r="N217" s="25"/>
      <c r="O217" s="25"/>
      <c r="P217" s="25"/>
      <c r="Q217" s="25"/>
      <c r="R217" s="25"/>
      <c r="S217" s="25"/>
      <c r="T217" s="25"/>
      <c r="U217" s="25"/>
      <c r="V217" s="25"/>
      <c r="X217" s="33"/>
      <c r="Y217" s="33"/>
      <c r="Z217" s="33"/>
      <c r="AA217" s="33"/>
      <c r="AB217" s="33"/>
      <c r="AC217" s="33"/>
      <c r="AD217" s="33"/>
      <c r="AF217" s="17"/>
      <c r="AJ217" s="25"/>
      <c r="AK217" s="25"/>
    </row>
    <row r="218" spans="3:37" ht="12" hidden="1" customHeight="1" x14ac:dyDescent="0.35">
      <c r="C218" s="47" t="s">
        <v>177</v>
      </c>
      <c r="E218" s="25"/>
      <c r="F218" s="25"/>
      <c r="G218" s="25"/>
      <c r="H218" s="25"/>
      <c r="I218" s="25"/>
      <c r="J218" s="25"/>
      <c r="K218" s="25"/>
      <c r="L218" s="25"/>
      <c r="M218" s="25"/>
      <c r="N218" s="25"/>
      <c r="O218" s="25"/>
      <c r="P218" s="25"/>
      <c r="Q218" s="25"/>
      <c r="R218" s="25"/>
      <c r="S218" s="25"/>
      <c r="T218" s="25"/>
      <c r="U218" s="25"/>
      <c r="V218" s="25"/>
      <c r="X218" s="33"/>
      <c r="Y218" s="33"/>
      <c r="Z218" s="33"/>
      <c r="AA218" s="33"/>
      <c r="AB218" s="33"/>
      <c r="AC218" s="33"/>
      <c r="AD218" s="33"/>
      <c r="AF218" s="17"/>
      <c r="AJ218" s="25"/>
      <c r="AK218" s="25"/>
    </row>
    <row r="219" spans="3:37" ht="12" hidden="1" customHeight="1" x14ac:dyDescent="0.35">
      <c r="C219" s="41"/>
      <c r="E219" s="25"/>
      <c r="F219" s="25"/>
      <c r="G219" s="25"/>
      <c r="H219" s="25"/>
      <c r="I219" s="25"/>
      <c r="J219" s="25"/>
      <c r="K219" s="25"/>
      <c r="L219" s="25"/>
      <c r="M219" s="25"/>
      <c r="N219" s="25"/>
      <c r="O219" s="25"/>
      <c r="P219" s="25"/>
      <c r="Q219" s="25"/>
      <c r="R219" s="25"/>
      <c r="S219" s="25"/>
      <c r="T219" s="25"/>
      <c r="U219" s="25"/>
      <c r="V219" s="25"/>
      <c r="X219" s="33"/>
      <c r="Y219" s="33"/>
      <c r="Z219" s="33"/>
      <c r="AA219" s="33"/>
      <c r="AB219" s="33"/>
      <c r="AC219" s="33"/>
      <c r="AD219" s="33"/>
      <c r="AF219" s="17"/>
      <c r="AJ219" s="25"/>
      <c r="AK219" s="25"/>
    </row>
    <row r="220" spans="3:37" ht="12" customHeight="1" x14ac:dyDescent="0.35">
      <c r="C220" s="47" t="s">
        <v>278</v>
      </c>
      <c r="E220" s="25"/>
      <c r="F220" s="5"/>
      <c r="G220" s="5"/>
      <c r="H220" s="5">
        <f t="shared" ref="H220:V220" si="67">H94-H150</f>
        <v>1.8325227414873879</v>
      </c>
      <c r="I220" s="5">
        <f t="shared" si="67"/>
        <v>3.8853160928484538</v>
      </c>
      <c r="J220" s="5">
        <f t="shared" si="67"/>
        <v>6.0678920575166941</v>
      </c>
      <c r="K220" s="5">
        <f t="shared" si="67"/>
        <v>8.304363579242839</v>
      </c>
      <c r="L220" s="5">
        <f t="shared" si="67"/>
        <v>10.530315343775325</v>
      </c>
      <c r="M220" s="5">
        <f t="shared" si="67"/>
        <v>12.770522433701103</v>
      </c>
      <c r="N220" s="5">
        <f t="shared" si="67"/>
        <v>14.869471991029371</v>
      </c>
      <c r="O220" s="5">
        <f t="shared" si="67"/>
        <v>16.852438979269085</v>
      </c>
      <c r="P220" s="5">
        <f t="shared" si="67"/>
        <v>18.710465400571184</v>
      </c>
      <c r="Q220" s="5">
        <f t="shared" si="67"/>
        <v>20.829338313803312</v>
      </c>
      <c r="R220" s="5">
        <f t="shared" si="67"/>
        <v>23.866672764560114</v>
      </c>
      <c r="S220" s="5">
        <f t="shared" si="67"/>
        <v>28.079680494530677</v>
      </c>
      <c r="T220" s="5">
        <f t="shared" si="67"/>
        <v>33.529780555943638</v>
      </c>
      <c r="U220" s="5">
        <f t="shared" si="67"/>
        <v>40.002173784146173</v>
      </c>
      <c r="V220" s="5">
        <f t="shared" si="67"/>
        <v>47.480508600382549</v>
      </c>
      <c r="X220" s="33"/>
      <c r="Y220" s="33"/>
      <c r="Z220" s="33"/>
      <c r="AA220" s="33"/>
      <c r="AB220" s="33"/>
      <c r="AC220" s="33"/>
      <c r="AD220" s="33"/>
      <c r="AF220" s="17"/>
      <c r="AJ220" s="25"/>
      <c r="AK220" s="25"/>
    </row>
    <row r="221" spans="3:37" ht="12" hidden="1" customHeight="1" x14ac:dyDescent="0.35">
      <c r="C221" s="41"/>
      <c r="E221" s="25"/>
      <c r="F221" s="25"/>
      <c r="G221" s="25"/>
      <c r="H221" s="25"/>
      <c r="I221" s="25"/>
      <c r="J221" s="25"/>
      <c r="K221" s="25"/>
      <c r="L221" s="25"/>
      <c r="M221" s="25"/>
      <c r="N221" s="25"/>
      <c r="O221" s="25"/>
      <c r="P221" s="25"/>
      <c r="Q221" s="25"/>
      <c r="R221" s="25"/>
      <c r="S221" s="25"/>
      <c r="T221" s="25"/>
      <c r="U221" s="25"/>
      <c r="V221" s="25"/>
      <c r="X221" s="33"/>
      <c r="Y221" s="33"/>
      <c r="Z221" s="33"/>
      <c r="AA221" s="33"/>
      <c r="AB221" s="33"/>
      <c r="AC221" s="33"/>
      <c r="AD221" s="33"/>
      <c r="AF221" s="17"/>
      <c r="AJ221" s="25"/>
      <c r="AK221" s="25"/>
    </row>
    <row r="222" spans="3:37" ht="12" customHeight="1" x14ac:dyDescent="0.35">
      <c r="C222" s="41"/>
      <c r="E222" s="25"/>
      <c r="F222" s="25"/>
      <c r="G222" s="25"/>
      <c r="H222" s="25"/>
      <c r="I222" s="25"/>
      <c r="J222" s="25"/>
      <c r="K222" s="25"/>
      <c r="L222" s="25"/>
      <c r="M222" s="25"/>
      <c r="N222" s="25"/>
      <c r="O222" s="25"/>
      <c r="P222" s="25"/>
      <c r="Q222" s="25"/>
      <c r="R222" s="25"/>
      <c r="S222" s="25"/>
      <c r="T222" s="25"/>
      <c r="U222" s="25"/>
      <c r="V222" s="25"/>
      <c r="X222" s="33"/>
      <c r="Y222" s="33"/>
      <c r="Z222" s="33"/>
      <c r="AA222" s="33"/>
      <c r="AB222" s="33"/>
      <c r="AC222" s="33"/>
      <c r="AD222" s="33"/>
      <c r="AF222" s="17"/>
      <c r="AJ222" s="25"/>
      <c r="AK222" s="25"/>
    </row>
    <row r="223" spans="3:37" ht="12" customHeight="1" x14ac:dyDescent="0.35">
      <c r="C223" s="45" t="s">
        <v>197</v>
      </c>
      <c r="E223" s="25"/>
      <c r="F223" s="25"/>
      <c r="G223" s="25"/>
      <c r="H223" s="25"/>
      <c r="I223" s="25"/>
      <c r="J223" s="25"/>
      <c r="K223" s="25"/>
      <c r="L223" s="25"/>
      <c r="M223" s="25"/>
      <c r="N223" s="25"/>
      <c r="O223" s="25"/>
      <c r="P223" s="25"/>
      <c r="Q223" s="25"/>
      <c r="R223" s="25"/>
      <c r="S223" s="25"/>
      <c r="T223" s="25"/>
      <c r="U223" s="25"/>
      <c r="V223" s="25"/>
      <c r="X223" s="33"/>
      <c r="Y223" s="33"/>
      <c r="Z223" s="33"/>
      <c r="AA223" s="33"/>
      <c r="AB223" s="33"/>
      <c r="AC223" s="33"/>
      <c r="AD223" s="33"/>
      <c r="AF223" s="17"/>
      <c r="AJ223" s="25"/>
      <c r="AK223" s="25"/>
    </row>
    <row r="224" spans="3:37" ht="12" customHeight="1" x14ac:dyDescent="0.35">
      <c r="C224" s="3" t="s">
        <v>277</v>
      </c>
      <c r="D224" s="3"/>
      <c r="E224" s="25"/>
      <c r="F224" s="5"/>
      <c r="G224" s="5"/>
      <c r="H224" s="5">
        <f t="shared" ref="H224:V224" si="68">H20</f>
        <v>60.798949913357653</v>
      </c>
      <c r="I224" s="5">
        <f t="shared" si="68"/>
        <v>56.944620252970218</v>
      </c>
      <c r="J224" s="5">
        <f t="shared" si="68"/>
        <v>52.336308103753566</v>
      </c>
      <c r="K224" s="5">
        <f t="shared" si="68"/>
        <v>47.399493099670345</v>
      </c>
      <c r="L224" s="5">
        <f t="shared" si="68"/>
        <v>42.454628229484072</v>
      </c>
      <c r="M224" s="5">
        <f t="shared" si="68"/>
        <v>39.068842117252579</v>
      </c>
      <c r="N224" s="5">
        <f t="shared" si="68"/>
        <v>35.863672509942532</v>
      </c>
      <c r="O224" s="5">
        <f t="shared" si="68"/>
        <v>32.78144004529937</v>
      </c>
      <c r="P224" s="5">
        <f t="shared" si="68"/>
        <v>29.725722525355216</v>
      </c>
      <c r="Q224" s="5">
        <f t="shared" si="68"/>
        <v>26.613723139577715</v>
      </c>
      <c r="R224" s="5">
        <f t="shared" si="68"/>
        <v>0</v>
      </c>
      <c r="S224" s="5">
        <f t="shared" si="68"/>
        <v>0</v>
      </c>
      <c r="T224" s="5">
        <f t="shared" si="68"/>
        <v>0</v>
      </c>
      <c r="U224" s="5">
        <f t="shared" si="68"/>
        <v>0</v>
      </c>
      <c r="V224" s="5">
        <f t="shared" si="68"/>
        <v>0</v>
      </c>
      <c r="W224" s="44">
        <f>SUM(H224:V224)</f>
        <v>423.98739993666322</v>
      </c>
      <c r="X224" s="33"/>
      <c r="Y224" s="33"/>
      <c r="Z224" s="33"/>
      <c r="AA224" s="33"/>
      <c r="AB224" s="33"/>
      <c r="AC224" s="33"/>
      <c r="AD224" s="33"/>
      <c r="AF224" s="17"/>
      <c r="AJ224" s="25"/>
      <c r="AK224" s="25"/>
    </row>
    <row r="225" spans="3:37" ht="12" hidden="1" customHeight="1" x14ac:dyDescent="0.35">
      <c r="C225" s="41"/>
      <c r="D225" s="41"/>
      <c r="E225" s="25"/>
      <c r="F225" s="25"/>
      <c r="G225" s="25"/>
      <c r="H225" s="25"/>
      <c r="I225" s="25"/>
      <c r="J225" s="25"/>
      <c r="K225" s="25"/>
      <c r="L225" s="25"/>
      <c r="M225" s="25"/>
      <c r="N225" s="25"/>
      <c r="O225" s="25"/>
      <c r="P225" s="25"/>
      <c r="Q225" s="25"/>
      <c r="R225" s="25"/>
      <c r="S225" s="25"/>
      <c r="T225" s="25"/>
      <c r="U225" s="25"/>
      <c r="V225" s="25"/>
      <c r="X225" s="33"/>
      <c r="Y225" s="33"/>
      <c r="Z225" s="33"/>
      <c r="AA225" s="33"/>
      <c r="AB225" s="33"/>
      <c r="AC225" s="33"/>
      <c r="AD225" s="33"/>
      <c r="AF225" s="17"/>
      <c r="AJ225" s="25"/>
      <c r="AK225" s="25"/>
    </row>
    <row r="226" spans="3:37" ht="12" customHeight="1" x14ac:dyDescent="0.35">
      <c r="C226" s="3" t="s">
        <v>138</v>
      </c>
      <c r="E226" s="25"/>
      <c r="F226" s="6"/>
      <c r="G226" s="6"/>
      <c r="H226" s="6">
        <f t="shared" ref="H226:V226" si="69">(H73-H129)*1000</f>
        <v>24254.992319508445</v>
      </c>
      <c r="I226" s="6">
        <f t="shared" si="69"/>
        <v>26437.246516151128</v>
      </c>
      <c r="J226" s="6">
        <f t="shared" si="69"/>
        <v>28939.677004193123</v>
      </c>
      <c r="K226" s="6">
        <f t="shared" si="69"/>
        <v>31155.20463373349</v>
      </c>
      <c r="L226" s="6">
        <f t="shared" si="69"/>
        <v>33130.494327540575</v>
      </c>
      <c r="M226" s="6">
        <f t="shared" si="69"/>
        <v>34902.611367127494</v>
      </c>
      <c r="N226" s="6">
        <f t="shared" si="69"/>
        <v>35588.325652841777</v>
      </c>
      <c r="O226" s="6">
        <f t="shared" si="69"/>
        <v>36245.859899417112</v>
      </c>
      <c r="P226" s="6">
        <f t="shared" si="69"/>
        <v>36876.916256868615</v>
      </c>
      <c r="Q226" s="6">
        <f t="shared" si="69"/>
        <v>37483.062494947037</v>
      </c>
      <c r="R226" s="6">
        <f t="shared" si="69"/>
        <v>37483.062494947037</v>
      </c>
      <c r="S226" s="6">
        <f t="shared" si="69"/>
        <v>37483.062494947037</v>
      </c>
      <c r="T226" s="6">
        <f t="shared" si="69"/>
        <v>37483.062494947037</v>
      </c>
      <c r="U226" s="6">
        <f t="shared" si="69"/>
        <v>37483.062494947037</v>
      </c>
      <c r="V226" s="6">
        <f t="shared" si="69"/>
        <v>37483.062494947037</v>
      </c>
      <c r="X226" s="33"/>
      <c r="Y226" s="33"/>
      <c r="Z226" s="33"/>
      <c r="AA226" s="33"/>
      <c r="AB226" s="33"/>
      <c r="AC226" s="33"/>
      <c r="AD226" s="33"/>
      <c r="AF226" s="17"/>
      <c r="AJ226" s="25"/>
      <c r="AK226" s="25"/>
    </row>
    <row r="227" spans="3:37" ht="12" hidden="1" customHeight="1" x14ac:dyDescent="0.35">
      <c r="C227" s="41"/>
      <c r="E227" s="25"/>
      <c r="F227" s="25"/>
      <c r="G227" s="25"/>
      <c r="H227" s="25"/>
      <c r="I227" s="25"/>
      <c r="J227" s="25"/>
      <c r="K227" s="25"/>
      <c r="L227" s="25"/>
      <c r="M227" s="25"/>
      <c r="N227" s="25"/>
      <c r="O227" s="25"/>
      <c r="P227" s="25"/>
      <c r="Q227" s="25"/>
      <c r="R227" s="25"/>
      <c r="S227" s="25"/>
      <c r="T227" s="25"/>
      <c r="U227" s="25"/>
      <c r="V227" s="25"/>
      <c r="X227" s="33"/>
      <c r="Y227" s="33"/>
      <c r="Z227" s="33"/>
      <c r="AA227" s="33"/>
      <c r="AB227" s="33"/>
      <c r="AC227" s="33"/>
      <c r="AD227" s="33"/>
      <c r="AF227" s="17"/>
      <c r="AJ227" s="25"/>
      <c r="AK227" s="25"/>
    </row>
    <row r="228" spans="3:37" ht="12" customHeight="1" x14ac:dyDescent="0.35">
      <c r="C228" s="3" t="s">
        <v>139</v>
      </c>
      <c r="E228" s="25"/>
      <c r="F228" s="6"/>
      <c r="G228" s="6"/>
      <c r="H228" s="6">
        <f t="shared" ref="H228:V228" si="70">H224*H226/1000</f>
        <v>1474.6780631826684</v>
      </c>
      <c r="I228" s="6">
        <f t="shared" si="70"/>
        <v>1505.4589633963858</v>
      </c>
      <c r="J228" s="6">
        <f t="shared" si="70"/>
        <v>1514.5958521145633</v>
      </c>
      <c r="K228" s="6">
        <f t="shared" si="70"/>
        <v>1476.7409070554681</v>
      </c>
      <c r="L228" s="6">
        <f t="shared" si="70"/>
        <v>1406.542819734766</v>
      </c>
      <c r="M228" s="6">
        <f t="shared" si="70"/>
        <v>1363.6046129821293</v>
      </c>
      <c r="N228" s="6">
        <f t="shared" si="70"/>
        <v>1276.3280563907044</v>
      </c>
      <c r="O228" s="6">
        <f t="shared" si="70"/>
        <v>1188.1914831830627</v>
      </c>
      <c r="P228" s="6">
        <f t="shared" si="70"/>
        <v>1096.1929802424374</v>
      </c>
      <c r="Q228" s="6">
        <f t="shared" si="70"/>
        <v>997.56384766400959</v>
      </c>
      <c r="R228" s="6">
        <f t="shared" si="70"/>
        <v>0</v>
      </c>
      <c r="S228" s="6">
        <f t="shared" si="70"/>
        <v>0</v>
      </c>
      <c r="T228" s="6">
        <f t="shared" si="70"/>
        <v>0</v>
      </c>
      <c r="U228" s="6">
        <f t="shared" si="70"/>
        <v>0</v>
      </c>
      <c r="V228" s="6">
        <f t="shared" si="70"/>
        <v>0</v>
      </c>
      <c r="X228" s="33"/>
      <c r="Y228" s="33"/>
      <c r="Z228" s="33"/>
      <c r="AA228" s="33"/>
      <c r="AB228" s="33"/>
      <c r="AC228" s="33"/>
      <c r="AD228" s="33"/>
      <c r="AF228" s="17"/>
      <c r="AJ228" s="25"/>
      <c r="AK228" s="25"/>
    </row>
    <row r="229" spans="3:37" ht="12" hidden="1" customHeight="1" x14ac:dyDescent="0.35">
      <c r="C229" s="41"/>
      <c r="E229" s="25"/>
      <c r="F229" s="25"/>
      <c r="G229" s="25"/>
      <c r="H229" s="25"/>
      <c r="I229" s="25"/>
      <c r="J229" s="25"/>
      <c r="K229" s="25"/>
      <c r="L229" s="25"/>
      <c r="M229" s="25"/>
      <c r="N229" s="25"/>
      <c r="O229" s="25"/>
      <c r="P229" s="25"/>
      <c r="Q229" s="25"/>
      <c r="R229" s="25"/>
      <c r="S229" s="25"/>
      <c r="T229" s="25"/>
      <c r="U229" s="25"/>
      <c r="V229" s="25"/>
      <c r="X229" s="33"/>
      <c r="Y229" s="33"/>
      <c r="Z229" s="33"/>
      <c r="AA229" s="33"/>
      <c r="AB229" s="33"/>
      <c r="AC229" s="33"/>
      <c r="AD229" s="33"/>
      <c r="AF229" s="17"/>
      <c r="AJ229" s="25"/>
      <c r="AK229" s="25"/>
    </row>
    <row r="230" spans="3:37" ht="12" hidden="1" customHeight="1" x14ac:dyDescent="0.35">
      <c r="C230" s="47" t="s">
        <v>177</v>
      </c>
      <c r="E230" s="25"/>
      <c r="F230" s="25"/>
      <c r="G230" s="25"/>
      <c r="H230" s="25"/>
      <c r="I230" s="25"/>
      <c r="J230" s="25"/>
      <c r="K230" s="25"/>
      <c r="L230" s="25"/>
      <c r="M230" s="25"/>
      <c r="N230" s="25"/>
      <c r="O230" s="25"/>
      <c r="P230" s="25"/>
      <c r="Q230" s="25"/>
      <c r="R230" s="25"/>
      <c r="S230" s="25"/>
      <c r="T230" s="25"/>
      <c r="U230" s="25"/>
      <c r="V230" s="25"/>
      <c r="X230" s="33"/>
      <c r="Y230" s="33"/>
      <c r="Z230" s="33"/>
      <c r="AA230" s="33"/>
      <c r="AB230" s="33"/>
      <c r="AC230" s="33"/>
      <c r="AD230" s="33"/>
      <c r="AF230" s="17"/>
      <c r="AJ230" s="25"/>
      <c r="AK230" s="25"/>
    </row>
    <row r="231" spans="3:37" ht="12" hidden="1" customHeight="1" x14ac:dyDescent="0.35">
      <c r="C231" s="41"/>
      <c r="E231" s="25"/>
      <c r="F231" s="25"/>
      <c r="G231" s="25"/>
      <c r="H231" s="25"/>
      <c r="I231" s="25"/>
      <c r="J231" s="25"/>
      <c r="K231" s="25"/>
      <c r="L231" s="25"/>
      <c r="M231" s="25"/>
      <c r="N231" s="25"/>
      <c r="O231" s="25"/>
      <c r="P231" s="25"/>
      <c r="Q231" s="25"/>
      <c r="R231" s="25"/>
      <c r="S231" s="25"/>
      <c r="T231" s="25"/>
      <c r="U231" s="25"/>
      <c r="V231" s="25"/>
      <c r="X231" s="33"/>
      <c r="Y231" s="33"/>
      <c r="Z231" s="33"/>
      <c r="AA231" s="33"/>
      <c r="AB231" s="33"/>
      <c r="AC231" s="33"/>
      <c r="AD231" s="33"/>
      <c r="AF231" s="17"/>
      <c r="AJ231" s="25"/>
      <c r="AK231" s="25"/>
    </row>
    <row r="232" spans="3:37" ht="12" customHeight="1" x14ac:dyDescent="0.35">
      <c r="C232" s="47" t="s">
        <v>278</v>
      </c>
      <c r="E232" s="25"/>
      <c r="F232" s="6"/>
      <c r="G232" s="6"/>
      <c r="H232" s="6">
        <f t="shared" ref="H232:V232" si="71">H115-H171</f>
        <v>1474.6780631826682</v>
      </c>
      <c r="I232" s="6">
        <f t="shared" si="71"/>
        <v>2980.1370265790538</v>
      </c>
      <c r="J232" s="6">
        <f t="shared" si="71"/>
        <v>4494.7328786936168</v>
      </c>
      <c r="K232" s="6">
        <f t="shared" si="71"/>
        <v>5971.4737857490854</v>
      </c>
      <c r="L232" s="6">
        <f t="shared" si="71"/>
        <v>7378.0166054838519</v>
      </c>
      <c r="M232" s="6">
        <f t="shared" si="71"/>
        <v>8741.6212184659817</v>
      </c>
      <c r="N232" s="6">
        <f t="shared" si="71"/>
        <v>10017.949274856686</v>
      </c>
      <c r="O232" s="6">
        <f t="shared" si="71"/>
        <v>11206.140758039748</v>
      </c>
      <c r="P232" s="6">
        <f t="shared" si="71"/>
        <v>12302.333738282186</v>
      </c>
      <c r="Q232" s="6">
        <f t="shared" si="71"/>
        <v>13299.897585946197</v>
      </c>
      <c r="R232" s="6">
        <f t="shared" si="71"/>
        <v>12167.868799336551</v>
      </c>
      <c r="S232" s="6">
        <f t="shared" si="71"/>
        <v>11092.641215981772</v>
      </c>
      <c r="T232" s="6">
        <f t="shared" si="71"/>
        <v>10094.371455183009</v>
      </c>
      <c r="U232" s="6">
        <f t="shared" si="71"/>
        <v>9181.6842918813782</v>
      </c>
      <c r="V232" s="6">
        <f t="shared" si="71"/>
        <v>8355.2953556387874</v>
      </c>
      <c r="X232" s="33"/>
      <c r="Y232" s="33"/>
      <c r="Z232" s="33"/>
      <c r="AA232" s="33"/>
      <c r="AB232" s="33"/>
      <c r="AC232" s="33"/>
      <c r="AD232" s="33"/>
      <c r="AF232" s="17"/>
      <c r="AJ232" s="25"/>
      <c r="AK232" s="25"/>
    </row>
    <row r="233" spans="3:37" ht="12" customHeight="1" x14ac:dyDescent="0.35">
      <c r="C233" s="41"/>
      <c r="E233" s="25"/>
      <c r="F233" s="25"/>
      <c r="G233" s="25"/>
      <c r="H233" s="25"/>
      <c r="I233" s="25"/>
      <c r="J233" s="25"/>
      <c r="K233" s="25"/>
      <c r="L233" s="25"/>
      <c r="M233" s="25"/>
      <c r="N233" s="25"/>
      <c r="O233" s="25"/>
      <c r="P233" s="25"/>
      <c r="Q233" s="25"/>
      <c r="R233" s="25"/>
      <c r="S233" s="25"/>
      <c r="T233" s="25"/>
      <c r="U233" s="25"/>
      <c r="V233" s="25"/>
      <c r="X233" s="33"/>
      <c r="Y233" s="33"/>
      <c r="Z233" s="33"/>
      <c r="AA233" s="33"/>
      <c r="AB233" s="33"/>
      <c r="AC233" s="33"/>
      <c r="AD233" s="33"/>
      <c r="AF233" s="17"/>
      <c r="AJ233" s="25"/>
      <c r="AK233" s="25"/>
    </row>
    <row r="234" spans="3:37" ht="12" hidden="1" customHeight="1" x14ac:dyDescent="0.35">
      <c r="E234" s="25"/>
      <c r="F234" s="25"/>
      <c r="G234" s="25"/>
      <c r="H234" s="25"/>
      <c r="I234" s="25"/>
      <c r="J234" s="25"/>
      <c r="K234" s="25"/>
      <c r="L234" s="25"/>
      <c r="M234" s="25"/>
      <c r="N234" s="25"/>
      <c r="O234" s="25"/>
      <c r="P234" s="25"/>
      <c r="Q234" s="25"/>
      <c r="R234" s="25"/>
      <c r="S234" s="25"/>
      <c r="T234" s="25"/>
      <c r="U234" s="25"/>
      <c r="V234" s="25"/>
      <c r="X234" s="33"/>
      <c r="Y234" s="33"/>
      <c r="Z234" s="33"/>
      <c r="AA234" s="33"/>
      <c r="AB234" s="33"/>
      <c r="AC234" s="33"/>
      <c r="AD234" s="33"/>
      <c r="AF234" s="17"/>
      <c r="AJ234" s="25"/>
      <c r="AK234" s="25"/>
    </row>
    <row r="235" spans="3:37" ht="12" hidden="1" customHeight="1" x14ac:dyDescent="0.35">
      <c r="C235" s="25"/>
      <c r="D235" s="25"/>
      <c r="E235" s="25"/>
      <c r="F235" s="25"/>
      <c r="G235" s="25"/>
      <c r="H235" s="25"/>
      <c r="I235" s="25"/>
      <c r="J235" s="25"/>
      <c r="K235" s="25"/>
      <c r="L235" s="25"/>
      <c r="M235" s="25"/>
      <c r="N235" s="25"/>
      <c r="O235" s="25"/>
      <c r="P235" s="25"/>
      <c r="Q235" s="25"/>
      <c r="R235" s="25"/>
      <c r="S235" s="25"/>
      <c r="T235" s="25"/>
      <c r="U235" s="25"/>
      <c r="V235" s="25"/>
      <c r="X235" s="33"/>
      <c r="Y235" s="33"/>
      <c r="Z235" s="33"/>
      <c r="AA235" s="33"/>
      <c r="AB235" s="33"/>
      <c r="AC235" s="33"/>
      <c r="AD235" s="33"/>
      <c r="AF235" s="17"/>
      <c r="AJ235" s="25"/>
      <c r="AK235" s="25"/>
    </row>
    <row r="236" spans="3:37" ht="12" hidden="1" customHeight="1" x14ac:dyDescent="0.35">
      <c r="C236" s="25"/>
      <c r="D236" s="25"/>
      <c r="E236" s="25"/>
      <c r="F236" s="25"/>
      <c r="G236" s="25"/>
      <c r="H236" s="25"/>
      <c r="I236" s="25"/>
      <c r="J236" s="25"/>
      <c r="K236" s="25"/>
      <c r="L236" s="25"/>
      <c r="M236" s="25"/>
      <c r="N236" s="25"/>
      <c r="O236" s="25"/>
      <c r="P236" s="25"/>
      <c r="Q236" s="25"/>
      <c r="R236" s="25"/>
      <c r="S236" s="25"/>
      <c r="T236" s="25"/>
      <c r="U236" s="25"/>
      <c r="V236" s="25"/>
      <c r="X236" s="33"/>
      <c r="Y236" s="33"/>
      <c r="Z236" s="33"/>
      <c r="AA236" s="33"/>
      <c r="AB236" s="33"/>
      <c r="AC236" s="33"/>
      <c r="AD236" s="33"/>
      <c r="AF236" s="17"/>
      <c r="AJ236" s="25"/>
      <c r="AK236" s="25"/>
    </row>
    <row r="237" spans="3:37" ht="12" hidden="1" customHeight="1" x14ac:dyDescent="0.35">
      <c r="C237" s="25"/>
      <c r="D237" s="25"/>
      <c r="E237" s="25"/>
      <c r="F237" s="25"/>
      <c r="G237" s="25"/>
      <c r="H237" s="25"/>
      <c r="I237" s="25"/>
      <c r="J237" s="25"/>
      <c r="K237" s="25"/>
      <c r="L237" s="25"/>
      <c r="M237" s="25"/>
      <c r="N237" s="25"/>
      <c r="O237" s="25"/>
      <c r="P237" s="25"/>
      <c r="Q237" s="25"/>
      <c r="R237" s="25"/>
      <c r="S237" s="25"/>
      <c r="T237" s="25"/>
      <c r="U237" s="25"/>
      <c r="V237" s="25"/>
      <c r="X237" s="33"/>
      <c r="Y237" s="33"/>
      <c r="Z237" s="33"/>
      <c r="AA237" s="33"/>
      <c r="AB237" s="33"/>
      <c r="AC237" s="33"/>
      <c r="AD237" s="33"/>
      <c r="AF237" s="17"/>
      <c r="AJ237" s="25"/>
      <c r="AK237" s="25"/>
    </row>
    <row r="238" spans="3:37" ht="12" hidden="1" customHeight="1" x14ac:dyDescent="0.35">
      <c r="E238" s="25"/>
      <c r="F238" s="25"/>
      <c r="G238" s="25"/>
      <c r="H238" s="25"/>
      <c r="I238" s="25"/>
      <c r="J238" s="25"/>
      <c r="K238" s="25"/>
      <c r="L238" s="25"/>
      <c r="M238" s="25"/>
      <c r="N238" s="25"/>
      <c r="O238" s="25"/>
      <c r="P238" s="25"/>
      <c r="Q238" s="25"/>
      <c r="R238" s="25"/>
      <c r="S238" s="25"/>
      <c r="T238" s="25"/>
      <c r="U238" s="25"/>
      <c r="V238" s="25"/>
      <c r="X238" s="33"/>
      <c r="Y238" s="33"/>
      <c r="Z238" s="33"/>
      <c r="AA238" s="33"/>
      <c r="AB238" s="33"/>
      <c r="AC238" s="33"/>
      <c r="AD238" s="33"/>
      <c r="AF238" s="17"/>
      <c r="AJ238" s="25"/>
      <c r="AK238" s="25"/>
    </row>
    <row r="239" spans="3:37" ht="12" hidden="1" customHeight="1" x14ac:dyDescent="0.35">
      <c r="E239" s="25"/>
      <c r="F239" s="25"/>
      <c r="G239" s="25"/>
      <c r="H239" s="25"/>
      <c r="I239" s="25"/>
      <c r="J239" s="25"/>
      <c r="K239" s="25"/>
      <c r="L239" s="25"/>
      <c r="M239" s="25"/>
      <c r="N239" s="25"/>
      <c r="O239" s="25"/>
      <c r="P239" s="25"/>
      <c r="Q239" s="25"/>
      <c r="R239" s="25"/>
      <c r="S239" s="25"/>
      <c r="T239" s="25"/>
      <c r="U239" s="25"/>
      <c r="V239" s="25"/>
      <c r="X239" s="33"/>
      <c r="Y239" s="33"/>
      <c r="Z239" s="33"/>
      <c r="AA239" s="33"/>
      <c r="AB239" s="33"/>
      <c r="AC239" s="33"/>
      <c r="AD239" s="33"/>
      <c r="AF239" s="17"/>
      <c r="AJ239" s="25"/>
      <c r="AK239" s="25"/>
    </row>
    <row r="240" spans="3:37" ht="12" customHeight="1" x14ac:dyDescent="0.35">
      <c r="C240" s="45" t="s">
        <v>220</v>
      </c>
      <c r="E240" s="25"/>
      <c r="F240" s="25"/>
      <c r="G240" s="54" t="s">
        <v>350</v>
      </c>
      <c r="H240" s="25"/>
      <c r="I240" s="25"/>
      <c r="J240" s="25"/>
      <c r="K240" s="25"/>
      <c r="L240" s="25"/>
      <c r="M240" s="25"/>
      <c r="N240" s="25"/>
      <c r="O240" s="25"/>
      <c r="P240" s="25"/>
      <c r="Q240" s="25"/>
      <c r="R240" s="25"/>
      <c r="S240" s="25"/>
      <c r="T240" s="25"/>
      <c r="U240" s="25"/>
      <c r="V240" s="25"/>
      <c r="W240" s="43" t="s">
        <v>392</v>
      </c>
      <c r="Y240" s="33"/>
      <c r="Z240" s="33"/>
      <c r="AA240" s="33"/>
      <c r="AB240" s="33"/>
      <c r="AC240" s="33"/>
      <c r="AD240" s="33"/>
      <c r="AF240" s="17"/>
      <c r="AJ240" s="25"/>
      <c r="AK240" s="25"/>
    </row>
    <row r="241" spans="3:37" ht="12" customHeight="1" x14ac:dyDescent="0.35">
      <c r="C241" s="3" t="s">
        <v>279</v>
      </c>
      <c r="E241" s="25"/>
      <c r="F241" s="6"/>
      <c r="G241" s="6"/>
      <c r="H241" s="6">
        <f t="shared" ref="H241:V241" si="72">-(H232+H220)</f>
        <v>-1476.5105859241555</v>
      </c>
      <c r="I241" s="6">
        <f t="shared" si="72"/>
        <v>-2984.0223426719022</v>
      </c>
      <c r="J241" s="6">
        <f t="shared" si="72"/>
        <v>-4500.8007707511333</v>
      </c>
      <c r="K241" s="6">
        <f t="shared" si="72"/>
        <v>-5979.7781493283283</v>
      </c>
      <c r="L241" s="6">
        <f t="shared" si="72"/>
        <v>-7388.5469208276272</v>
      </c>
      <c r="M241" s="6">
        <f t="shared" si="72"/>
        <v>-8754.3917408996822</v>
      </c>
      <c r="N241" s="6">
        <f t="shared" si="72"/>
        <v>-10032.818746847715</v>
      </c>
      <c r="O241" s="6">
        <f t="shared" si="72"/>
        <v>-11222.993197019017</v>
      </c>
      <c r="P241" s="6">
        <f t="shared" si="72"/>
        <v>-12321.044203682757</v>
      </c>
      <c r="Q241" s="6">
        <f t="shared" si="72"/>
        <v>-13320.72692426</v>
      </c>
      <c r="R241" s="6">
        <f t="shared" si="72"/>
        <v>-12191.735472101111</v>
      </c>
      <c r="S241" s="6">
        <f t="shared" si="72"/>
        <v>-11120.720896476303</v>
      </c>
      <c r="T241" s="6">
        <f t="shared" si="72"/>
        <v>-10127.901235738953</v>
      </c>
      <c r="U241" s="6">
        <f t="shared" si="72"/>
        <v>-9221.6864656655234</v>
      </c>
      <c r="V241" s="6">
        <f t="shared" si="72"/>
        <v>-8402.7758642391691</v>
      </c>
      <c r="W241" s="46">
        <f>SUM(H241:V241)/1000</f>
        <v>-129.04645351643336</v>
      </c>
      <c r="X241" s="42" t="s">
        <v>391</v>
      </c>
      <c r="Z241" s="33"/>
      <c r="AA241" s="33"/>
      <c r="AB241" s="33"/>
      <c r="AC241" s="33"/>
      <c r="AD241" s="33"/>
      <c r="AF241" s="17"/>
      <c r="AJ241" s="25"/>
      <c r="AK241" s="25"/>
    </row>
    <row r="242" spans="3:37" s="40" customFormat="1" ht="12" hidden="1" customHeight="1" x14ac:dyDescent="0.35">
      <c r="C242" s="41"/>
      <c r="E242" s="25"/>
      <c r="F242" s="25"/>
      <c r="G242" s="25"/>
      <c r="H242" s="25"/>
      <c r="I242" s="43"/>
      <c r="J242" s="43"/>
      <c r="K242" s="43"/>
      <c r="L242" s="43"/>
      <c r="M242" s="43"/>
      <c r="N242" s="43"/>
      <c r="O242" s="43"/>
      <c r="P242" s="43"/>
      <c r="Q242" s="43"/>
      <c r="R242" s="43"/>
      <c r="S242" s="43"/>
      <c r="T242" s="43"/>
      <c r="U242" s="43"/>
      <c r="V242" s="43"/>
      <c r="X242" s="42"/>
      <c r="Y242" s="42"/>
      <c r="Z242" s="42"/>
      <c r="AA242" s="42"/>
      <c r="AB242" s="42"/>
      <c r="AC242" s="42"/>
      <c r="AD242" s="42"/>
      <c r="AE242" s="43"/>
      <c r="AF242" s="39"/>
      <c r="AG242" s="43"/>
      <c r="AH242" s="43"/>
      <c r="AI242" s="43"/>
      <c r="AJ242" s="43"/>
      <c r="AK242" s="43"/>
    </row>
    <row r="243" spans="3:37" ht="12" hidden="1" customHeight="1" x14ac:dyDescent="0.35">
      <c r="E243" s="25"/>
      <c r="F243" s="25"/>
      <c r="G243" s="25"/>
      <c r="H243" s="25"/>
      <c r="I243" s="25"/>
      <c r="J243" s="25"/>
      <c r="K243" s="25"/>
      <c r="L243" s="25"/>
      <c r="M243" s="25"/>
      <c r="N243" s="25"/>
      <c r="O243" s="25"/>
      <c r="P243" s="25"/>
      <c r="Q243" s="25"/>
      <c r="R243" s="25"/>
      <c r="S243" s="25"/>
      <c r="T243" s="25"/>
      <c r="U243" s="25"/>
      <c r="V243" s="25"/>
      <c r="X243" s="33"/>
      <c r="Y243" s="33"/>
      <c r="Z243" s="33"/>
      <c r="AA243" s="33"/>
      <c r="AB243" s="33"/>
      <c r="AC243" s="33"/>
      <c r="AD243" s="33"/>
      <c r="AF243" s="17"/>
      <c r="AJ243" s="25"/>
      <c r="AK243" s="25"/>
    </row>
    <row r="244" spans="3:37" ht="12" customHeight="1" x14ac:dyDescent="0.35">
      <c r="C244" s="3" t="s">
        <v>280</v>
      </c>
      <c r="E244" s="25"/>
      <c r="F244" s="6"/>
      <c r="G244" s="6"/>
      <c r="H244" s="6">
        <f t="shared" ref="H244:V244" si="73">H175</f>
        <v>-259.91897959535004</v>
      </c>
      <c r="I244" s="6">
        <f t="shared" si="73"/>
        <v>-530.55422748278409</v>
      </c>
      <c r="J244" s="6">
        <f t="shared" si="73"/>
        <v>-808.24418343482557</v>
      </c>
      <c r="K244" s="6">
        <f t="shared" si="73"/>
        <v>-1084.5822959895231</v>
      </c>
      <c r="L244" s="6">
        <f t="shared" si="73"/>
        <v>-1353.5078738919838</v>
      </c>
      <c r="M244" s="6">
        <f t="shared" si="73"/>
        <v>-1619.7642224223496</v>
      </c>
      <c r="N244" s="6">
        <f t="shared" si="73"/>
        <v>-1874.873817804626</v>
      </c>
      <c r="O244" s="6">
        <f t="shared" si="73"/>
        <v>-2118.2671104929545</v>
      </c>
      <c r="P244" s="6">
        <f t="shared" si="73"/>
        <v>-2348.7796761171307</v>
      </c>
      <c r="Q244" s="6">
        <f t="shared" si="73"/>
        <v>-2564.7656939540293</v>
      </c>
      <c r="R244" s="6">
        <f t="shared" si="73"/>
        <v>-2347.5617560285068</v>
      </c>
      <c r="S244" s="6">
        <f t="shared" si="73"/>
        <v>-2141.5593948119867</v>
      </c>
      <c r="T244" s="6">
        <f t="shared" si="73"/>
        <v>-1950.6524448292012</v>
      </c>
      <c r="U244" s="6">
        <f t="shared" si="73"/>
        <v>-1776.4520195863347</v>
      </c>
      <c r="V244" s="6">
        <f t="shared" si="73"/>
        <v>-1619.0921348340287</v>
      </c>
      <c r="X244" s="33"/>
      <c r="Y244" s="33"/>
      <c r="Z244" s="33"/>
      <c r="AA244" s="33"/>
      <c r="AB244" s="33"/>
      <c r="AC244" s="33"/>
      <c r="AD244" s="33"/>
      <c r="AF244" s="17"/>
      <c r="AJ244" s="25"/>
      <c r="AK244" s="25"/>
    </row>
    <row r="245" spans="3:37" hidden="1" x14ac:dyDescent="0.35">
      <c r="C245" s="41"/>
      <c r="E245" s="25"/>
      <c r="F245" s="25"/>
      <c r="G245" s="25"/>
      <c r="H245" s="25"/>
      <c r="I245" s="25"/>
      <c r="J245" s="25"/>
      <c r="K245" s="25"/>
      <c r="L245" s="25"/>
      <c r="M245" s="25"/>
      <c r="N245" s="25"/>
      <c r="O245" s="25"/>
      <c r="P245" s="25"/>
      <c r="Q245" s="25"/>
      <c r="R245" s="25"/>
      <c r="S245" s="25"/>
      <c r="T245" s="25"/>
      <c r="U245" s="25"/>
      <c r="V245" s="25"/>
      <c r="X245" s="33"/>
      <c r="Y245" s="33"/>
      <c r="Z245" s="33"/>
      <c r="AA245" s="33"/>
      <c r="AB245" s="33"/>
      <c r="AC245" s="33"/>
      <c r="AD245" s="33"/>
      <c r="AJ245" s="25"/>
      <c r="AK245" s="25"/>
    </row>
    <row r="246" spans="3:37" x14ac:dyDescent="0.35">
      <c r="E246" s="25"/>
      <c r="F246" s="25"/>
      <c r="G246" s="25"/>
      <c r="H246" s="25"/>
      <c r="I246" s="25"/>
      <c r="J246" s="25"/>
      <c r="K246" s="25"/>
      <c r="L246" s="25"/>
      <c r="M246" s="25"/>
      <c r="N246" s="25"/>
      <c r="O246" s="25"/>
      <c r="P246" s="25"/>
      <c r="Q246" s="25"/>
      <c r="R246" s="25"/>
      <c r="S246" s="25"/>
      <c r="T246" s="25"/>
      <c r="U246" s="25"/>
      <c r="V246" s="25"/>
      <c r="AJ246" s="25"/>
      <c r="AK246" s="25"/>
    </row>
    <row r="247" spans="3:37" x14ac:dyDescent="0.35">
      <c r="C247" s="3" t="s">
        <v>315</v>
      </c>
      <c r="E247" s="25"/>
      <c r="F247" s="6"/>
      <c r="G247" s="6"/>
      <c r="H247" s="6">
        <f t="shared" ref="H247:V247" si="74">-H42</f>
        <v>-485.03396357281548</v>
      </c>
      <c r="I247" s="6">
        <f t="shared" si="74"/>
        <v>-454.28106828607866</v>
      </c>
      <c r="J247" s="6">
        <f t="shared" si="74"/>
        <v>-417.55154087909744</v>
      </c>
      <c r="K247" s="6">
        <f t="shared" si="74"/>
        <v>-378.21550637631947</v>
      </c>
      <c r="L247" s="6">
        <f t="shared" si="74"/>
        <v>-338.81129113145818</v>
      </c>
      <c r="M247" s="6">
        <f t="shared" si="74"/>
        <v>-311.83704018719158</v>
      </c>
      <c r="N247" s="6">
        <f t="shared" si="74"/>
        <v>-286.26481726704861</v>
      </c>
      <c r="O247" s="6">
        <f t="shared" si="74"/>
        <v>-261.69162046261107</v>
      </c>
      <c r="P247" s="6">
        <f t="shared" si="74"/>
        <v>-237.32627436822301</v>
      </c>
      <c r="Q247" s="6">
        <f t="shared" si="74"/>
        <v>-212.9023910270063</v>
      </c>
      <c r="R247" s="6">
        <f t="shared" si="74"/>
        <v>-198.75256957342239</v>
      </c>
      <c r="S247" s="6">
        <f t="shared" si="74"/>
        <v>-183.74478469377954</v>
      </c>
      <c r="T247" s="6">
        <f t="shared" si="74"/>
        <v>-167.91613629337525</v>
      </c>
      <c r="U247" s="6">
        <f t="shared" si="74"/>
        <v>-151.44825662857232</v>
      </c>
      <c r="V247" s="6">
        <f t="shared" si="74"/>
        <v>-135.08093193855112</v>
      </c>
      <c r="AJ247" s="25"/>
      <c r="AK247" s="25"/>
    </row>
    <row r="248" spans="3:37" hidden="1" x14ac:dyDescent="0.35">
      <c r="C248" s="41"/>
      <c r="E248" s="25"/>
      <c r="F248" s="25"/>
      <c r="G248" s="25"/>
      <c r="H248" s="25"/>
      <c r="I248" s="25"/>
      <c r="J248" s="25"/>
      <c r="K248" s="25"/>
      <c r="L248" s="25"/>
      <c r="M248" s="25"/>
      <c r="N248" s="25"/>
      <c r="O248" s="25"/>
      <c r="P248" s="25"/>
      <c r="Q248" s="25"/>
      <c r="R248" s="25"/>
      <c r="S248" s="25"/>
      <c r="T248" s="25"/>
      <c r="U248" s="25"/>
      <c r="V248" s="25"/>
      <c r="AJ248" s="25"/>
      <c r="AK248" s="25"/>
    </row>
    <row r="249" spans="3:37" x14ac:dyDescent="0.35">
      <c r="C249" s="3" t="s">
        <v>282</v>
      </c>
      <c r="E249" s="25"/>
      <c r="F249" s="6"/>
      <c r="G249" s="6"/>
      <c r="H249" s="6">
        <f t="shared" ref="H249:V249" si="75">H48</f>
        <v>18.814230173351685</v>
      </c>
      <c r="I249" s="6">
        <f t="shared" si="75"/>
        <v>16.02302961541481</v>
      </c>
      <c r="J249" s="6">
        <f t="shared" si="75"/>
        <v>13.891854679171754</v>
      </c>
      <c r="K249" s="6">
        <f t="shared" si="75"/>
        <v>11.951962852224209</v>
      </c>
      <c r="L249" s="6">
        <f t="shared" si="75"/>
        <v>10.093314020431897</v>
      </c>
      <c r="M249" s="6">
        <f t="shared" si="75"/>
        <v>9.2260417880043963</v>
      </c>
      <c r="N249" s="6">
        <f t="shared" si="75"/>
        <v>8.1067247408633882</v>
      </c>
      <c r="O249" s="6">
        <f t="shared" si="75"/>
        <v>7.1165387792713553</v>
      </c>
      <c r="P249" s="6">
        <f t="shared" si="75"/>
        <v>6.3367078682574824</v>
      </c>
      <c r="Q249" s="6">
        <f t="shared" si="75"/>
        <v>5.5736556654161493</v>
      </c>
      <c r="R249" s="6">
        <f t="shared" si="75"/>
        <v>5.4473542191691537E-2</v>
      </c>
      <c r="S249" s="6">
        <f t="shared" si="75"/>
        <v>7.5558835568895436E-2</v>
      </c>
      <c r="T249" s="6">
        <f t="shared" si="75"/>
        <v>9.7745658391470619E-2</v>
      </c>
      <c r="U249" s="6">
        <f t="shared" si="75"/>
        <v>0.1160801325352431</v>
      </c>
      <c r="V249" s="6">
        <f t="shared" si="75"/>
        <v>0.13412134677310394</v>
      </c>
      <c r="AJ249" s="25"/>
      <c r="AK249" s="25"/>
    </row>
    <row r="250" spans="3:37" hidden="1" x14ac:dyDescent="0.35">
      <c r="C250" s="41"/>
      <c r="E250" s="25"/>
      <c r="F250" s="25"/>
      <c r="G250" s="25"/>
      <c r="H250" s="25"/>
      <c r="I250" s="25"/>
      <c r="J250" s="25"/>
      <c r="K250" s="25"/>
      <c r="L250" s="25"/>
      <c r="M250" s="25"/>
      <c r="N250" s="25"/>
      <c r="O250" s="25"/>
      <c r="P250" s="25"/>
      <c r="Q250" s="25"/>
      <c r="R250" s="25"/>
      <c r="S250" s="25"/>
      <c r="T250" s="25"/>
      <c r="U250" s="25"/>
      <c r="V250" s="25"/>
      <c r="AJ250" s="25"/>
      <c r="AK250" s="25"/>
    </row>
    <row r="251" spans="3:37" x14ac:dyDescent="0.35">
      <c r="C251" s="3" t="s">
        <v>283</v>
      </c>
      <c r="E251" s="25"/>
      <c r="F251" s="6"/>
      <c r="G251" s="6"/>
      <c r="H251" s="6">
        <f t="shared" ref="H251:V251" si="76">H53</f>
        <v>93.143416545028174</v>
      </c>
      <c r="I251" s="6">
        <f t="shared" si="76"/>
        <v>82.442911243137345</v>
      </c>
      <c r="J251" s="6">
        <f t="shared" si="76"/>
        <v>73.269771923591207</v>
      </c>
      <c r="K251" s="6">
        <f t="shared" si="76"/>
        <v>64.473079430801235</v>
      </c>
      <c r="L251" s="6">
        <f t="shared" si="76"/>
        <v>55.915006597088677</v>
      </c>
      <c r="M251" s="6">
        <f t="shared" si="76"/>
        <v>51.271691405737911</v>
      </c>
      <c r="N251" s="6">
        <f t="shared" si="76"/>
        <v>45.978815290948589</v>
      </c>
      <c r="O251" s="6">
        <f t="shared" si="76"/>
        <v>41.148695977609854</v>
      </c>
      <c r="P251" s="6">
        <f t="shared" si="76"/>
        <v>36.965415198736196</v>
      </c>
      <c r="Q251" s="6">
        <f t="shared" si="76"/>
        <v>32.823146824537424</v>
      </c>
      <c r="R251" s="6">
        <f t="shared" si="76"/>
        <v>0.35542772117568744</v>
      </c>
      <c r="S251" s="6">
        <f t="shared" si="76"/>
        <v>0.49300456075421323</v>
      </c>
      <c r="T251" s="6">
        <f t="shared" si="76"/>
        <v>0.63776863444353893</v>
      </c>
      <c r="U251" s="6">
        <f t="shared" si="76"/>
        <v>0.75739699165489627</v>
      </c>
      <c r="V251" s="6">
        <f t="shared" si="76"/>
        <v>0.87511189334497352</v>
      </c>
      <c r="AJ251" s="25"/>
      <c r="AK251" s="25"/>
    </row>
    <row r="252" spans="3:37" hidden="1" x14ac:dyDescent="0.35">
      <c r="C252" s="41"/>
      <c r="E252" s="25"/>
      <c r="F252" s="25"/>
      <c r="G252" s="25"/>
      <c r="H252" s="25"/>
      <c r="I252" s="25"/>
      <c r="J252" s="25"/>
      <c r="K252" s="25"/>
      <c r="L252" s="25"/>
      <c r="M252" s="25"/>
      <c r="N252" s="25"/>
      <c r="O252" s="25"/>
      <c r="P252" s="25"/>
      <c r="Q252" s="25"/>
      <c r="R252" s="25"/>
      <c r="S252" s="25"/>
      <c r="T252" s="25"/>
      <c r="U252" s="25"/>
      <c r="V252" s="25"/>
      <c r="AJ252" s="25"/>
      <c r="AK252" s="25"/>
    </row>
    <row r="253" spans="3:37" x14ac:dyDescent="0.35">
      <c r="C253" s="3" t="s">
        <v>284</v>
      </c>
      <c r="E253" s="25"/>
      <c r="F253" s="6"/>
      <c r="G253" s="6"/>
      <c r="H253" s="6">
        <f t="shared" ref="H253:V253" si="77">H58</f>
        <v>6459.3277803952669</v>
      </c>
      <c r="I253" s="6">
        <f t="shared" si="77"/>
        <v>6049.7927418531499</v>
      </c>
      <c r="J253" s="6">
        <f t="shared" si="77"/>
        <v>5560.5805879493673</v>
      </c>
      <c r="K253" s="6">
        <f t="shared" si="77"/>
        <v>5036.6255938466356</v>
      </c>
      <c r="L253" s="6">
        <f t="shared" si="77"/>
        <v>4511.7713582995666</v>
      </c>
      <c r="M253" s="6">
        <f t="shared" si="77"/>
        <v>4152.4676233435512</v>
      </c>
      <c r="N253" s="6">
        <f t="shared" si="77"/>
        <v>3811.9208280310841</v>
      </c>
      <c r="O253" s="6">
        <f t="shared" si="77"/>
        <v>3484.6380166040585</v>
      </c>
      <c r="P253" s="6">
        <f t="shared" si="77"/>
        <v>3160.1313205376191</v>
      </c>
      <c r="Q253" s="6">
        <f t="shared" si="77"/>
        <v>2833.9836497788601</v>
      </c>
      <c r="R253" s="6">
        <f t="shared" si="77"/>
        <v>33.793248649707863</v>
      </c>
      <c r="S253" s="6">
        <f t="shared" si="77"/>
        <v>46.873737512364741</v>
      </c>
      <c r="T253" s="6">
        <f t="shared" si="77"/>
        <v>60.637572031366382</v>
      </c>
      <c r="U253" s="6">
        <f t="shared" si="77"/>
        <v>72.011560552653378</v>
      </c>
      <c r="V253" s="6">
        <f t="shared" si="77"/>
        <v>83.203622132516458</v>
      </c>
      <c r="AJ253" s="25"/>
      <c r="AK253" s="25"/>
    </row>
    <row r="254" spans="3:37" hidden="1" x14ac:dyDescent="0.35">
      <c r="C254" s="41"/>
      <c r="E254" s="25"/>
      <c r="F254" s="25"/>
      <c r="G254" s="25"/>
      <c r="H254" s="25"/>
      <c r="I254" s="25"/>
      <c r="J254" s="25"/>
      <c r="K254" s="25"/>
      <c r="L254" s="25"/>
      <c r="M254" s="25"/>
      <c r="N254" s="25"/>
      <c r="O254" s="25"/>
      <c r="P254" s="25"/>
      <c r="Q254" s="25"/>
      <c r="R254" s="25"/>
      <c r="S254" s="25"/>
      <c r="T254" s="25"/>
      <c r="U254" s="25"/>
      <c r="V254" s="25"/>
      <c r="AJ254" s="25"/>
      <c r="AK254" s="25"/>
    </row>
    <row r="255" spans="3:37" x14ac:dyDescent="0.35">
      <c r="C255" s="3" t="s">
        <v>285</v>
      </c>
      <c r="E255" s="25"/>
      <c r="F255" s="6"/>
      <c r="G255" s="6"/>
      <c r="H255" s="6">
        <f t="shared" ref="H255:V255" si="78">H60</f>
        <v>6086.2514635408315</v>
      </c>
      <c r="I255" s="6">
        <f t="shared" si="78"/>
        <v>5693.977614425623</v>
      </c>
      <c r="J255" s="6">
        <f t="shared" si="78"/>
        <v>5230.1906736730334</v>
      </c>
      <c r="K255" s="6">
        <f t="shared" si="78"/>
        <v>4734.8351297533418</v>
      </c>
      <c r="L255" s="6">
        <f t="shared" si="78"/>
        <v>4238.9683877856287</v>
      </c>
      <c r="M255" s="6">
        <f t="shared" si="78"/>
        <v>3901.1283163501021</v>
      </c>
      <c r="N255" s="6">
        <f t="shared" si="78"/>
        <v>3579.7415507958472</v>
      </c>
      <c r="O255" s="6">
        <f t="shared" si="78"/>
        <v>3271.2116308983286</v>
      </c>
      <c r="P255" s="6">
        <f t="shared" si="78"/>
        <v>2966.1071692363898</v>
      </c>
      <c r="Q255" s="6">
        <f t="shared" si="78"/>
        <v>2659.4780612418076</v>
      </c>
      <c r="R255" s="6">
        <f t="shared" si="78"/>
        <v>-164.54941966034716</v>
      </c>
      <c r="S255" s="6">
        <f t="shared" si="78"/>
        <v>-136.30248378509168</v>
      </c>
      <c r="T255" s="6">
        <f t="shared" si="78"/>
        <v>-106.54304996917386</v>
      </c>
      <c r="U255" s="6">
        <f t="shared" si="78"/>
        <v>-78.5632189517288</v>
      </c>
      <c r="V255" s="6">
        <f t="shared" si="78"/>
        <v>-50.868076565916581</v>
      </c>
      <c r="AJ255" s="25"/>
      <c r="AK255" s="25"/>
    </row>
    <row r="256" spans="3:37" hidden="1" x14ac:dyDescent="0.35">
      <c r="C256" s="41"/>
      <c r="E256" s="25"/>
      <c r="F256" s="25"/>
      <c r="G256" s="25"/>
      <c r="H256" s="25"/>
      <c r="I256" s="25"/>
      <c r="J256" s="25"/>
      <c r="K256" s="25"/>
      <c r="L256" s="25"/>
      <c r="M256" s="25"/>
      <c r="N256" s="25"/>
      <c r="O256" s="25"/>
      <c r="P256" s="25"/>
      <c r="Q256" s="25"/>
      <c r="R256" s="25"/>
      <c r="S256" s="25"/>
      <c r="T256" s="25"/>
      <c r="U256" s="25"/>
      <c r="V256" s="25"/>
      <c r="AJ256" s="25"/>
      <c r="AK256" s="25"/>
    </row>
    <row r="257" spans="3:37" hidden="1" x14ac:dyDescent="0.35">
      <c r="E257" s="25"/>
      <c r="F257" s="25"/>
      <c r="G257" s="25"/>
      <c r="H257" s="25"/>
      <c r="I257" s="25"/>
      <c r="J257" s="25"/>
      <c r="K257" s="25"/>
      <c r="L257" s="25"/>
      <c r="M257" s="25"/>
      <c r="N257" s="25"/>
      <c r="O257" s="25"/>
      <c r="P257" s="25"/>
      <c r="Q257" s="25"/>
      <c r="R257" s="25"/>
      <c r="S257" s="25"/>
      <c r="T257" s="25"/>
      <c r="U257" s="25"/>
      <c r="V257" s="25"/>
      <c r="X257" s="29"/>
      <c r="Y257" s="29"/>
      <c r="Z257" s="29"/>
      <c r="AA257" s="29"/>
      <c r="AB257" s="29"/>
      <c r="AJ257" s="25"/>
      <c r="AK257" s="25"/>
    </row>
    <row r="258" spans="3:37" x14ac:dyDescent="0.35">
      <c r="E258" s="25"/>
      <c r="F258" s="25"/>
      <c r="G258" s="54" t="s">
        <v>351</v>
      </c>
      <c r="H258" s="25"/>
      <c r="I258" s="25"/>
      <c r="J258" s="25"/>
      <c r="K258" s="25"/>
      <c r="L258" s="25"/>
      <c r="M258" s="25"/>
      <c r="N258" s="25"/>
      <c r="O258" s="25"/>
      <c r="P258" s="25"/>
      <c r="Q258" s="25"/>
      <c r="R258" s="25"/>
      <c r="S258" s="25"/>
      <c r="T258" s="25"/>
      <c r="U258" s="25"/>
      <c r="V258" s="25"/>
      <c r="X258" s="29"/>
      <c r="Y258" s="29"/>
      <c r="Z258" s="29"/>
      <c r="AA258" s="29"/>
      <c r="AB258" s="29"/>
      <c r="AC258" s="29"/>
      <c r="AD258" s="29"/>
      <c r="AJ258" s="25"/>
      <c r="AK258" s="25"/>
    </row>
    <row r="259" spans="3:37" x14ac:dyDescent="0.35">
      <c r="C259" s="3" t="s">
        <v>286</v>
      </c>
      <c r="E259" s="25"/>
      <c r="F259" s="6"/>
      <c r="G259" s="6"/>
      <c r="H259" s="6">
        <f t="shared" ref="H259:K259" si="79">H255+H244</f>
        <v>5826.3324839454817</v>
      </c>
      <c r="I259" s="6">
        <f t="shared" si="79"/>
        <v>5163.423386942839</v>
      </c>
      <c r="J259" s="6">
        <f t="shared" si="79"/>
        <v>4421.9464902382078</v>
      </c>
      <c r="K259" s="6">
        <f t="shared" si="79"/>
        <v>3650.2528337638187</v>
      </c>
      <c r="L259" s="6">
        <f>L255+L244</f>
        <v>2885.4605138936449</v>
      </c>
      <c r="M259" s="6">
        <f t="shared" ref="M259:V259" si="80">M255+M244</f>
        <v>2281.3640939277525</v>
      </c>
      <c r="N259" s="6">
        <f t="shared" si="80"/>
        <v>1704.8677329912211</v>
      </c>
      <c r="O259" s="6">
        <f t="shared" si="80"/>
        <v>1152.9445204053741</v>
      </c>
      <c r="P259" s="6">
        <f t="shared" si="80"/>
        <v>617.32749311925909</v>
      </c>
      <c r="Q259" s="6">
        <f t="shared" si="80"/>
        <v>94.712367287778306</v>
      </c>
      <c r="R259" s="6">
        <f t="shared" si="80"/>
        <v>-2512.111175688854</v>
      </c>
      <c r="S259" s="6">
        <f t="shared" si="80"/>
        <v>-2277.8618785970784</v>
      </c>
      <c r="T259" s="6">
        <f t="shared" si="80"/>
        <v>-2057.195494798375</v>
      </c>
      <c r="U259" s="6">
        <f t="shared" si="80"/>
        <v>-1855.0152385380634</v>
      </c>
      <c r="V259" s="6">
        <f t="shared" si="80"/>
        <v>-1669.9602113999454</v>
      </c>
      <c r="W259" s="43" t="s">
        <v>389</v>
      </c>
      <c r="AJ259" s="25"/>
      <c r="AK259" s="25"/>
    </row>
    <row r="260" spans="3:37" hidden="1" x14ac:dyDescent="0.35">
      <c r="C260" s="41"/>
      <c r="E260" s="25"/>
      <c r="F260" s="25"/>
      <c r="G260" s="25"/>
      <c r="H260" s="25"/>
      <c r="I260" s="25"/>
      <c r="J260" s="25"/>
      <c r="K260" s="25"/>
      <c r="L260" s="25"/>
      <c r="M260" s="25"/>
      <c r="N260" s="25"/>
      <c r="O260" s="25"/>
      <c r="P260" s="25"/>
      <c r="Q260" s="25"/>
      <c r="R260" s="25"/>
      <c r="S260" s="25"/>
      <c r="T260" s="25"/>
      <c r="U260" s="25"/>
      <c r="V260" s="25"/>
      <c r="W260" s="14"/>
      <c r="AJ260" s="25"/>
      <c r="AK260" s="25"/>
    </row>
    <row r="261" spans="3:37" hidden="1" x14ac:dyDescent="0.35">
      <c r="E261" s="25"/>
      <c r="F261" s="25"/>
      <c r="G261" s="25"/>
      <c r="H261" s="25"/>
      <c r="I261" s="25"/>
      <c r="J261" s="25"/>
      <c r="K261" s="25"/>
      <c r="L261" s="25"/>
      <c r="M261" s="25"/>
      <c r="N261" s="25"/>
      <c r="O261" s="25"/>
      <c r="P261" s="25"/>
      <c r="Q261" s="25"/>
      <c r="R261" s="25"/>
      <c r="S261" s="25"/>
      <c r="T261" s="25"/>
      <c r="U261" s="25"/>
      <c r="V261" s="25"/>
      <c r="W261" s="14"/>
      <c r="AJ261" s="25"/>
      <c r="AK261" s="25"/>
    </row>
    <row r="262" spans="3:37" x14ac:dyDescent="0.35">
      <c r="C262" s="47" t="s">
        <v>390</v>
      </c>
      <c r="D262" s="27"/>
      <c r="E262" s="26"/>
      <c r="F262" s="21"/>
      <c r="G262" s="21"/>
      <c r="H262" s="21">
        <f t="shared" ref="H262:V262" si="81">H179</f>
        <v>5826.3324839454817</v>
      </c>
      <c r="I262" s="21">
        <f t="shared" si="81"/>
        <v>10989.755870888321</v>
      </c>
      <c r="J262" s="21">
        <f t="shared" si="81"/>
        <v>15411.702361126529</v>
      </c>
      <c r="K262" s="21">
        <f t="shared" si="81"/>
        <v>19061.955194890346</v>
      </c>
      <c r="L262" s="21">
        <f t="shared" si="81"/>
        <v>21947.415708783992</v>
      </c>
      <c r="M262" s="21">
        <f t="shared" si="81"/>
        <v>24228.779802711746</v>
      </c>
      <c r="N262" s="21">
        <f t="shared" si="81"/>
        <v>25933.647535702967</v>
      </c>
      <c r="O262" s="21">
        <f t="shared" si="81"/>
        <v>27086.59205610834</v>
      </c>
      <c r="P262" s="21">
        <f t="shared" si="81"/>
        <v>27703.919549227598</v>
      </c>
      <c r="Q262" s="21">
        <f t="shared" si="81"/>
        <v>27798.631916515376</v>
      </c>
      <c r="R262" s="21">
        <f t="shared" si="81"/>
        <v>25286.520740826523</v>
      </c>
      <c r="S262" s="21">
        <f t="shared" si="81"/>
        <v>23008.658862229444</v>
      </c>
      <c r="T262" s="21">
        <f t="shared" si="81"/>
        <v>20951.463367431068</v>
      </c>
      <c r="U262" s="21">
        <f t="shared" si="81"/>
        <v>19096.448128893004</v>
      </c>
      <c r="V262" s="21">
        <f t="shared" si="81"/>
        <v>17426.487917493057</v>
      </c>
      <c r="W262" s="75">
        <f>V262/(W212+W224)</f>
        <v>40.571605715540386</v>
      </c>
      <c r="X262" s="42" t="s">
        <v>276</v>
      </c>
      <c r="AJ262" s="25"/>
      <c r="AK262" s="25"/>
    </row>
    <row r="263" spans="3:37" x14ac:dyDescent="0.35">
      <c r="C263" s="3"/>
      <c r="D263" s="27"/>
      <c r="E263" s="26"/>
      <c r="F263" s="21"/>
      <c r="G263" s="21"/>
      <c r="H263" s="21"/>
      <c r="I263" s="21"/>
      <c r="J263" s="21"/>
      <c r="K263" s="21"/>
      <c r="L263" s="21"/>
      <c r="M263" s="21"/>
      <c r="N263" s="21"/>
      <c r="O263" s="21"/>
      <c r="P263" s="21"/>
      <c r="Q263" s="21"/>
      <c r="R263" s="21"/>
      <c r="S263" s="21"/>
      <c r="T263" s="21"/>
      <c r="U263" s="21"/>
      <c r="V263" s="21"/>
      <c r="W263" s="43" t="s">
        <v>392</v>
      </c>
      <c r="X263" s="33"/>
      <c r="Y263" s="33"/>
      <c r="AJ263" s="25"/>
      <c r="AK263" s="25"/>
    </row>
    <row r="264" spans="3:37" x14ac:dyDescent="0.35">
      <c r="C264" s="17" t="s">
        <v>382</v>
      </c>
      <c r="D264" s="26"/>
      <c r="E264" s="26"/>
      <c r="F264" s="21"/>
      <c r="G264" s="21"/>
      <c r="H264" s="21">
        <f t="shared" ref="H264:V264" si="82">H193</f>
        <v>122.33575341657703</v>
      </c>
      <c r="I264" s="21">
        <f t="shared" si="82"/>
        <v>114.57940798964299</v>
      </c>
      <c r="J264" s="21">
        <f t="shared" si="82"/>
        <v>105.31402628691984</v>
      </c>
      <c r="K264" s="21">
        <f t="shared" si="82"/>
        <v>95.390636247095387</v>
      </c>
      <c r="L264" s="21">
        <f t="shared" si="82"/>
        <v>85.450215119309959</v>
      </c>
      <c r="M264" s="21">
        <f t="shared" si="82"/>
        <v>78.645220139082426</v>
      </c>
      <c r="N264" s="21">
        <f t="shared" si="82"/>
        <v>72.195470227861435</v>
      </c>
      <c r="O264" s="21">
        <f t="shared" si="82"/>
        <v>65.996932132652631</v>
      </c>
      <c r="P264" s="21">
        <f t="shared" si="82"/>
        <v>59.850971979879141</v>
      </c>
      <c r="Q264" s="21">
        <f t="shared" si="82"/>
        <v>53.673932760963261</v>
      </c>
      <c r="R264" s="21">
        <f t="shared" si="82"/>
        <v>50.062038091837564</v>
      </c>
      <c r="S264" s="21">
        <f t="shared" si="82"/>
        <v>46.222646118963155</v>
      </c>
      <c r="T264" s="21">
        <f t="shared" si="82"/>
        <v>42.173376947703218</v>
      </c>
      <c r="U264" s="21">
        <f t="shared" si="82"/>
        <v>37.971738186940037</v>
      </c>
      <c r="V264" s="21">
        <f t="shared" si="82"/>
        <v>33.796181213778631</v>
      </c>
      <c r="W264" s="51">
        <f>SUM(H264:V264)</f>
        <v>1063.6585468592068</v>
      </c>
      <c r="X264" s="42" t="s">
        <v>399</v>
      </c>
      <c r="Y264" s="33"/>
      <c r="AJ264" s="25"/>
      <c r="AK264" s="25"/>
    </row>
    <row r="265" spans="3:37" x14ac:dyDescent="0.35">
      <c r="C265" s="17" t="s">
        <v>383</v>
      </c>
      <c r="D265" s="26"/>
      <c r="E265" s="26"/>
      <c r="F265" s="21"/>
      <c r="G265" s="21"/>
      <c r="H265" s="20">
        <f t="shared" ref="H265:V265" si="83">H205</f>
        <v>91.577486613814145</v>
      </c>
      <c r="I265" s="20">
        <f t="shared" si="83"/>
        <v>85.77128033584701</v>
      </c>
      <c r="J265" s="20">
        <f t="shared" si="83"/>
        <v>78.835447227731024</v>
      </c>
      <c r="K265" s="20">
        <f t="shared" si="83"/>
        <v>71.407045528669414</v>
      </c>
      <c r="L265" s="20">
        <f t="shared" si="83"/>
        <v>63.965894782937454</v>
      </c>
      <c r="M265" s="20">
        <f t="shared" si="83"/>
        <v>58.87184566561362</v>
      </c>
      <c r="N265" s="20">
        <f t="shared" si="83"/>
        <v>54.04372412582137</v>
      </c>
      <c r="O265" s="20">
        <f t="shared" si="83"/>
        <v>49.40365347120045</v>
      </c>
      <c r="P265" s="20">
        <f t="shared" si="83"/>
        <v>44.802941349838029</v>
      </c>
      <c r="Q265" s="20">
        <f t="shared" si="83"/>
        <v>40.17896421653807</v>
      </c>
      <c r="R265" s="20">
        <f t="shared" si="83"/>
        <v>0.47910570280217935</v>
      </c>
      <c r="S265" s="20">
        <f t="shared" si="83"/>
        <v>0.66455507686209159</v>
      </c>
      <c r="T265" s="20">
        <f t="shared" si="83"/>
        <v>0.85969262279128944</v>
      </c>
      <c r="U265" s="20">
        <f t="shared" si="83"/>
        <v>1.0209479913011839</v>
      </c>
      <c r="V265" s="20">
        <f t="shared" si="83"/>
        <v>1.1796240802622824</v>
      </c>
      <c r="W265" s="51">
        <f>SUM(H265:V265)</f>
        <v>643.06220879202965</v>
      </c>
      <c r="X265" s="42" t="s">
        <v>407</v>
      </c>
      <c r="AJ265" s="25"/>
      <c r="AK265" s="25"/>
    </row>
    <row r="266" spans="3:37" x14ac:dyDescent="0.35">
      <c r="C266" s="41"/>
      <c r="E266" s="25"/>
      <c r="F266" s="25"/>
      <c r="G266" s="25"/>
      <c r="H266" s="25"/>
      <c r="I266" s="25"/>
      <c r="J266" s="25"/>
      <c r="K266" s="25"/>
      <c r="L266" s="25"/>
      <c r="M266" s="25"/>
      <c r="N266" s="25"/>
      <c r="O266" s="25"/>
      <c r="P266" s="25"/>
      <c r="Q266" s="25"/>
      <c r="R266" s="25"/>
      <c r="S266" s="25"/>
      <c r="T266" s="25"/>
      <c r="U266" s="25"/>
      <c r="V266" s="25"/>
      <c r="Z266" s="30"/>
      <c r="AA266" s="30"/>
      <c r="AB266" s="30"/>
      <c r="AC266" s="30"/>
      <c r="AD266" s="30"/>
      <c r="AJ266" s="25"/>
      <c r="AK266" s="25"/>
    </row>
    <row r="267" spans="3:37" x14ac:dyDescent="0.35">
      <c r="F267" s="25"/>
      <c r="G267" s="25"/>
      <c r="H267" s="25"/>
      <c r="I267" s="25"/>
      <c r="J267" s="25"/>
      <c r="K267" s="25"/>
      <c r="L267" s="25"/>
      <c r="M267" s="25"/>
    </row>
  </sheetData>
  <pageMargins left="0.7" right="0.7" top="0.75" bottom="0.75" header="0.3" footer="0.3"/>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2:AO267"/>
  <sheetViews>
    <sheetView workbookViewId="0">
      <pane xSplit="4" ySplit="9" topLeftCell="E10" activePane="bottomRight" state="frozen"/>
      <selection activeCell="W237" sqref="W237"/>
      <selection pane="topRight" activeCell="W237" sqref="W237"/>
      <selection pane="bottomLeft" activeCell="W237" sqref="W237"/>
      <selection pane="bottomRight" activeCell="D2" sqref="C2:D2"/>
    </sheetView>
  </sheetViews>
  <sheetFormatPr baseColWidth="10" defaultColWidth="8.81640625" defaultRowHeight="14.5" x14ac:dyDescent="0.35"/>
  <cols>
    <col min="1" max="2" width="4.81640625" customWidth="1"/>
    <col min="3" max="3" width="35.54296875" customWidth="1"/>
    <col min="4" max="4" width="7.6328125" customWidth="1"/>
    <col min="5" max="22" width="5.81640625" customWidth="1"/>
    <col min="23" max="23" width="6.81640625" customWidth="1"/>
    <col min="24" max="30" width="6.81640625" style="25" customWidth="1"/>
    <col min="31" max="35" width="8.81640625" style="25"/>
    <col min="38" max="46" width="6.81640625" customWidth="1"/>
  </cols>
  <sheetData>
    <row r="2" spans="1:35" x14ac:dyDescent="0.35">
      <c r="C2" s="175" t="s">
        <v>408</v>
      </c>
      <c r="D2" s="159"/>
      <c r="E2" s="120" t="s">
        <v>414</v>
      </c>
    </row>
    <row r="3" spans="1:35" x14ac:dyDescent="0.35">
      <c r="C3" s="48"/>
    </row>
    <row r="4" spans="1:35" x14ac:dyDescent="0.35">
      <c r="C4" s="11" t="s">
        <v>245</v>
      </c>
      <c r="D4" s="12"/>
    </row>
    <row r="5" spans="1:35" x14ac:dyDescent="0.35">
      <c r="C5" s="3" t="s">
        <v>243</v>
      </c>
      <c r="D5" s="37">
        <v>2021</v>
      </c>
    </row>
    <row r="6" spans="1:35" x14ac:dyDescent="0.35">
      <c r="C6" s="3" t="s">
        <v>244</v>
      </c>
      <c r="D6" s="37">
        <v>2035</v>
      </c>
    </row>
    <row r="8" spans="1:35" x14ac:dyDescent="0.35">
      <c r="C8" s="2" t="s">
        <v>106</v>
      </c>
      <c r="E8" s="3"/>
      <c r="F8" s="3" t="s">
        <v>140</v>
      </c>
      <c r="G8" s="3"/>
      <c r="H8" s="3"/>
      <c r="I8" s="3"/>
      <c r="J8" s="3"/>
      <c r="K8" s="3"/>
      <c r="L8" s="3"/>
      <c r="M8" s="3"/>
      <c r="N8" s="3"/>
      <c r="O8" s="3"/>
      <c r="P8" s="3"/>
      <c r="Q8" s="3"/>
      <c r="R8" s="3"/>
      <c r="S8" s="3"/>
      <c r="T8" s="3"/>
      <c r="U8" s="3"/>
      <c r="V8" s="3"/>
      <c r="W8" s="3"/>
      <c r="Y8" s="17"/>
    </row>
    <row r="9" spans="1:35" x14ac:dyDescent="0.35">
      <c r="E9" s="3"/>
      <c r="F9" s="4">
        <v>2019</v>
      </c>
      <c r="G9" s="4">
        <f>F9+1</f>
        <v>2020</v>
      </c>
      <c r="H9" s="4">
        <f t="shared" ref="H9:V9" si="0">G9+1</f>
        <v>2021</v>
      </c>
      <c r="I9" s="4">
        <f t="shared" si="0"/>
        <v>2022</v>
      </c>
      <c r="J9" s="4">
        <f t="shared" si="0"/>
        <v>2023</v>
      </c>
      <c r="K9" s="4">
        <f t="shared" si="0"/>
        <v>2024</v>
      </c>
      <c r="L9" s="4">
        <f t="shared" si="0"/>
        <v>2025</v>
      </c>
      <c r="M9" s="4">
        <f t="shared" si="0"/>
        <v>2026</v>
      </c>
      <c r="N9" s="4">
        <f t="shared" si="0"/>
        <v>2027</v>
      </c>
      <c r="O9" s="4">
        <f t="shared" si="0"/>
        <v>2028</v>
      </c>
      <c r="P9" s="4">
        <f t="shared" si="0"/>
        <v>2029</v>
      </c>
      <c r="Q9" s="4">
        <f t="shared" si="0"/>
        <v>2030</v>
      </c>
      <c r="R9" s="4">
        <f t="shared" si="0"/>
        <v>2031</v>
      </c>
      <c r="S9" s="4">
        <f t="shared" si="0"/>
        <v>2032</v>
      </c>
      <c r="T9" s="4">
        <f t="shared" si="0"/>
        <v>2033</v>
      </c>
      <c r="U9" s="4">
        <f t="shared" si="0"/>
        <v>2034</v>
      </c>
      <c r="V9" s="4">
        <f t="shared" si="0"/>
        <v>2035</v>
      </c>
      <c r="W9" s="3"/>
      <c r="X9" s="50"/>
      <c r="Y9" s="50"/>
      <c r="Z9" s="50"/>
      <c r="AA9" s="50"/>
      <c r="AB9" s="50"/>
      <c r="AC9" s="50"/>
      <c r="AD9" s="50"/>
    </row>
    <row r="10" spans="1:35" s="3" customFormat="1" ht="12" x14ac:dyDescent="0.3">
      <c r="A10" s="17"/>
      <c r="C10" s="11" t="s">
        <v>107</v>
      </c>
      <c r="D10" s="12" t="s">
        <v>0</v>
      </c>
      <c r="E10" s="17"/>
      <c r="F10" s="15">
        <v>64.504160283553659</v>
      </c>
      <c r="G10" s="15">
        <v>63.843998880562815</v>
      </c>
      <c r="H10" s="28">
        <v>61.167876708288517</v>
      </c>
      <c r="I10" s="28">
        <v>57.289703994821494</v>
      </c>
      <c r="J10" s="28">
        <v>52.65701314345992</v>
      </c>
      <c r="K10" s="28">
        <v>47.695318123547693</v>
      </c>
      <c r="L10" s="28">
        <v>42.72510755965498</v>
      </c>
      <c r="M10" s="28">
        <v>39.322610069541213</v>
      </c>
      <c r="N10" s="28">
        <v>36.097735113930717</v>
      </c>
      <c r="O10" s="28">
        <v>32.998466066326316</v>
      </c>
      <c r="P10" s="28">
        <v>29.92548598993957</v>
      </c>
      <c r="Q10" s="28">
        <v>26.836966380481631</v>
      </c>
      <c r="R10" s="28">
        <v>25.031019045918782</v>
      </c>
      <c r="S10" s="28">
        <v>23.111323059481578</v>
      </c>
      <c r="T10" s="28">
        <v>21.086688473851609</v>
      </c>
      <c r="U10" s="28">
        <v>18.985869093470018</v>
      </c>
      <c r="V10" s="28">
        <v>16.898090606889316</v>
      </c>
      <c r="W10" s="17"/>
      <c r="X10" s="17"/>
      <c r="Y10" s="17"/>
      <c r="Z10" s="17"/>
      <c r="AA10" s="17"/>
      <c r="AB10" s="17"/>
      <c r="AC10" s="17"/>
      <c r="AD10" s="17"/>
      <c r="AE10" s="17"/>
      <c r="AF10" s="17"/>
      <c r="AG10" s="17"/>
      <c r="AH10" s="17"/>
      <c r="AI10" s="17"/>
    </row>
    <row r="11" spans="1:35" s="3" customFormat="1" ht="12" x14ac:dyDescent="0.3">
      <c r="A11" s="17"/>
      <c r="C11" s="3" t="s">
        <v>22</v>
      </c>
      <c r="D11" s="3" t="s">
        <v>0</v>
      </c>
      <c r="E11" s="17"/>
      <c r="F11" s="16">
        <v>0.96811732701439845</v>
      </c>
      <c r="G11" s="16">
        <v>0.39220124297133574</v>
      </c>
      <c r="H11" s="16">
        <v>0.36892679493086217</v>
      </c>
      <c r="I11" s="16">
        <v>0.34508374185127844</v>
      </c>
      <c r="J11" s="16">
        <v>0.32070503970635394</v>
      </c>
      <c r="K11" s="16">
        <v>0.29582502387734916</v>
      </c>
      <c r="L11" s="16">
        <v>0.27047933017090747</v>
      </c>
      <c r="M11" s="16">
        <v>0.25376795228863402</v>
      </c>
      <c r="N11" s="16">
        <v>0.23406260398818565</v>
      </c>
      <c r="O11" s="16">
        <v>0.21702602102694399</v>
      </c>
      <c r="P11" s="16">
        <v>0.19976346458435354</v>
      </c>
      <c r="Q11" s="16">
        <v>0.22324324090391504</v>
      </c>
      <c r="R11" s="16">
        <v>0.32001182433435482</v>
      </c>
      <c r="S11" s="16">
        <v>0.44388009007921153</v>
      </c>
      <c r="T11" s="16">
        <v>0.57421943211521198</v>
      </c>
      <c r="U11" s="16">
        <v>0.68192765674861167</v>
      </c>
      <c r="V11" s="16">
        <v>0.78791308837610297</v>
      </c>
      <c r="W11" s="17"/>
      <c r="X11" s="17"/>
      <c r="Y11" s="17"/>
      <c r="Z11" s="17"/>
      <c r="AA11" s="17"/>
      <c r="AB11" s="17"/>
      <c r="AC11" s="17"/>
      <c r="AD11" s="17"/>
      <c r="AE11" s="17"/>
      <c r="AF11" s="17"/>
      <c r="AG11" s="17"/>
      <c r="AH11" s="17"/>
      <c r="AI11" s="17"/>
    </row>
    <row r="12" spans="1:35" s="3" customFormat="1" ht="12" x14ac:dyDescent="0.3">
      <c r="A12" s="17"/>
      <c r="C12" s="3" t="s">
        <v>23</v>
      </c>
      <c r="D12" s="3" t="s">
        <v>0</v>
      </c>
      <c r="E12" s="17"/>
      <c r="F12" s="16">
        <v>63.536042956539262</v>
      </c>
      <c r="G12" s="16">
        <v>63.451797637591476</v>
      </c>
      <c r="H12" s="16">
        <v>60.798949913357653</v>
      </c>
      <c r="I12" s="16">
        <v>56.944620252970218</v>
      </c>
      <c r="J12" s="16">
        <v>52.336308103753566</v>
      </c>
      <c r="K12" s="16">
        <v>47.399493099670345</v>
      </c>
      <c r="L12" s="16">
        <v>42.454628229484072</v>
      </c>
      <c r="M12" s="16">
        <v>39.068842117252579</v>
      </c>
      <c r="N12" s="16">
        <v>35.863672509942532</v>
      </c>
      <c r="O12" s="16">
        <v>32.78144004529937</v>
      </c>
      <c r="P12" s="16">
        <v>29.725722525355216</v>
      </c>
      <c r="Q12" s="16">
        <v>26.613723139577715</v>
      </c>
      <c r="R12" s="16">
        <v>24.711007221584428</v>
      </c>
      <c r="S12" s="16">
        <v>22.667442969402366</v>
      </c>
      <c r="T12" s="16">
        <v>20.512469041736399</v>
      </c>
      <c r="U12" s="16">
        <v>18.303941436721406</v>
      </c>
      <c r="V12" s="16">
        <v>16.110177518513211</v>
      </c>
      <c r="W12" s="17"/>
      <c r="X12" s="17"/>
      <c r="Y12" s="17"/>
      <c r="Z12" s="17"/>
      <c r="AA12" s="17"/>
      <c r="AB12" s="17"/>
      <c r="AC12" s="17"/>
      <c r="AD12" s="17"/>
      <c r="AE12" s="17"/>
      <c r="AF12" s="17"/>
      <c r="AG12" s="17"/>
      <c r="AH12" s="17"/>
      <c r="AI12" s="17"/>
    </row>
    <row r="13" spans="1:35" s="3" customFormat="1" ht="12" x14ac:dyDescent="0.3">
      <c r="A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 customFormat="1" ht="12" x14ac:dyDescent="0.3">
      <c r="A14" s="17"/>
      <c r="C14" s="11" t="s">
        <v>287</v>
      </c>
      <c r="D14" s="12" t="s">
        <v>0</v>
      </c>
      <c r="E14" s="17"/>
      <c r="F14" s="15">
        <f>IF(OR(F$9&lt;$D$5,F$9&gt;$D$6),0,F10)</f>
        <v>0</v>
      </c>
      <c r="G14" s="15">
        <f t="shared" ref="G14:V16" si="1">IF(OR(G$9&lt;$D$5,G$9&gt;$D$6),0,G10)</f>
        <v>0</v>
      </c>
      <c r="H14" s="15">
        <f t="shared" si="1"/>
        <v>61.167876708288517</v>
      </c>
      <c r="I14" s="15">
        <f t="shared" si="1"/>
        <v>57.289703994821494</v>
      </c>
      <c r="J14" s="15">
        <f t="shared" si="1"/>
        <v>52.65701314345992</v>
      </c>
      <c r="K14" s="15">
        <f t="shared" si="1"/>
        <v>47.695318123547693</v>
      </c>
      <c r="L14" s="15">
        <f t="shared" si="1"/>
        <v>42.72510755965498</v>
      </c>
      <c r="M14" s="15">
        <f t="shared" si="1"/>
        <v>39.322610069541213</v>
      </c>
      <c r="N14" s="15">
        <f t="shared" si="1"/>
        <v>36.097735113930717</v>
      </c>
      <c r="O14" s="15">
        <f t="shared" si="1"/>
        <v>32.998466066326316</v>
      </c>
      <c r="P14" s="15">
        <f t="shared" si="1"/>
        <v>29.92548598993957</v>
      </c>
      <c r="Q14" s="15">
        <f t="shared" si="1"/>
        <v>26.836966380481631</v>
      </c>
      <c r="R14" s="15">
        <f t="shared" si="1"/>
        <v>25.031019045918782</v>
      </c>
      <c r="S14" s="15">
        <f t="shared" si="1"/>
        <v>23.111323059481578</v>
      </c>
      <c r="T14" s="15">
        <f t="shared" si="1"/>
        <v>21.086688473851609</v>
      </c>
      <c r="U14" s="15">
        <f t="shared" si="1"/>
        <v>18.985869093470018</v>
      </c>
      <c r="V14" s="15">
        <f t="shared" si="1"/>
        <v>16.898090606889316</v>
      </c>
      <c r="W14" s="17"/>
      <c r="X14" s="17"/>
      <c r="Y14" s="17"/>
      <c r="Z14" s="17"/>
      <c r="AA14" s="17"/>
      <c r="AB14" s="17"/>
      <c r="AC14" s="17"/>
      <c r="AD14" s="17"/>
      <c r="AE14" s="17"/>
      <c r="AF14" s="17"/>
      <c r="AG14" s="17"/>
      <c r="AH14" s="17"/>
      <c r="AI14" s="17"/>
    </row>
    <row r="15" spans="1:35" s="3" customFormat="1" ht="12" x14ac:dyDescent="0.3">
      <c r="A15" s="17"/>
      <c r="C15" s="3" t="s">
        <v>22</v>
      </c>
      <c r="D15" s="3" t="s">
        <v>0</v>
      </c>
      <c r="E15" s="17"/>
      <c r="F15" s="16">
        <f>IF(OR(F$9&lt;$D$5,F$9&gt;$D$6),0,F11)</f>
        <v>0</v>
      </c>
      <c r="G15" s="16">
        <f t="shared" si="1"/>
        <v>0</v>
      </c>
      <c r="H15" s="16">
        <f t="shared" si="1"/>
        <v>0.36892679493086217</v>
      </c>
      <c r="I15" s="16">
        <f t="shared" si="1"/>
        <v>0.34508374185127844</v>
      </c>
      <c r="J15" s="16">
        <f t="shared" si="1"/>
        <v>0.32070503970635394</v>
      </c>
      <c r="K15" s="16">
        <f t="shared" si="1"/>
        <v>0.29582502387734916</v>
      </c>
      <c r="L15" s="16">
        <f t="shared" si="1"/>
        <v>0.27047933017090747</v>
      </c>
      <c r="M15" s="16">
        <f t="shared" si="1"/>
        <v>0.25376795228863402</v>
      </c>
      <c r="N15" s="16">
        <f t="shared" si="1"/>
        <v>0.23406260398818565</v>
      </c>
      <c r="O15" s="16">
        <f t="shared" si="1"/>
        <v>0.21702602102694399</v>
      </c>
      <c r="P15" s="16">
        <f t="shared" si="1"/>
        <v>0.19976346458435354</v>
      </c>
      <c r="Q15" s="16">
        <f t="shared" si="1"/>
        <v>0.22324324090391504</v>
      </c>
      <c r="R15" s="16">
        <f t="shared" si="1"/>
        <v>0.32001182433435482</v>
      </c>
      <c r="S15" s="16">
        <f t="shared" si="1"/>
        <v>0.44388009007921153</v>
      </c>
      <c r="T15" s="16">
        <f t="shared" si="1"/>
        <v>0.57421943211521198</v>
      </c>
      <c r="U15" s="16">
        <f t="shared" si="1"/>
        <v>0.68192765674861167</v>
      </c>
      <c r="V15" s="16">
        <f t="shared" si="1"/>
        <v>0.78791308837610297</v>
      </c>
      <c r="W15" s="17"/>
      <c r="X15" s="17"/>
      <c r="Y15" s="17"/>
      <c r="Z15" s="17"/>
      <c r="AA15" s="17"/>
      <c r="AB15" s="17"/>
      <c r="AC15" s="17"/>
      <c r="AD15" s="17"/>
      <c r="AE15" s="17"/>
      <c r="AF15" s="17"/>
      <c r="AG15" s="17"/>
      <c r="AH15" s="17"/>
      <c r="AI15" s="17"/>
    </row>
    <row r="16" spans="1:35" s="3" customFormat="1" ht="12" x14ac:dyDescent="0.3">
      <c r="A16" s="17"/>
      <c r="C16" s="3" t="s">
        <v>23</v>
      </c>
      <c r="D16" s="3" t="s">
        <v>0</v>
      </c>
      <c r="E16" s="17"/>
      <c r="F16" s="16">
        <f>IF(OR(F$9&lt;$D$5,F$9&gt;$D$6),0,F12)</f>
        <v>0</v>
      </c>
      <c r="G16" s="16">
        <f t="shared" si="1"/>
        <v>0</v>
      </c>
      <c r="H16" s="16">
        <f t="shared" si="1"/>
        <v>60.798949913357653</v>
      </c>
      <c r="I16" s="16">
        <f t="shared" si="1"/>
        <v>56.944620252970218</v>
      </c>
      <c r="J16" s="16">
        <f t="shared" si="1"/>
        <v>52.336308103753566</v>
      </c>
      <c r="K16" s="16">
        <f t="shared" si="1"/>
        <v>47.399493099670345</v>
      </c>
      <c r="L16" s="16">
        <f t="shared" si="1"/>
        <v>42.454628229484072</v>
      </c>
      <c r="M16" s="16">
        <f t="shared" si="1"/>
        <v>39.068842117252579</v>
      </c>
      <c r="N16" s="16">
        <f t="shared" si="1"/>
        <v>35.863672509942532</v>
      </c>
      <c r="O16" s="16">
        <f t="shared" si="1"/>
        <v>32.78144004529937</v>
      </c>
      <c r="P16" s="16">
        <f t="shared" si="1"/>
        <v>29.725722525355216</v>
      </c>
      <c r="Q16" s="16">
        <f t="shared" si="1"/>
        <v>26.613723139577715</v>
      </c>
      <c r="R16" s="16">
        <f t="shared" si="1"/>
        <v>24.711007221584428</v>
      </c>
      <c r="S16" s="16">
        <f t="shared" si="1"/>
        <v>22.667442969402366</v>
      </c>
      <c r="T16" s="16">
        <f t="shared" si="1"/>
        <v>20.512469041736399</v>
      </c>
      <c r="U16" s="16">
        <f t="shared" si="1"/>
        <v>18.303941436721406</v>
      </c>
      <c r="V16" s="16">
        <f t="shared" si="1"/>
        <v>16.110177518513211</v>
      </c>
      <c r="W16" s="17"/>
      <c r="X16" s="17"/>
      <c r="Y16" s="17"/>
      <c r="Z16" s="17"/>
      <c r="AA16" s="17"/>
      <c r="AB16" s="17"/>
      <c r="AC16" s="17"/>
      <c r="AD16" s="17"/>
      <c r="AE16" s="17"/>
      <c r="AF16" s="17"/>
      <c r="AG16" s="17"/>
      <c r="AH16" s="17"/>
      <c r="AI16" s="17"/>
    </row>
    <row r="17" spans="1:37" s="3" customFormat="1" ht="12" x14ac:dyDescent="0.3">
      <c r="A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7" s="3" customFormat="1" ht="12.5" customHeight="1" x14ac:dyDescent="0.3">
      <c r="A18" s="17"/>
      <c r="C18" s="11" t="s">
        <v>288</v>
      </c>
      <c r="D18" s="12" t="s">
        <v>0</v>
      </c>
      <c r="E18" s="17"/>
      <c r="F18" s="15">
        <f t="shared" ref="F18:U20" si="2">IF(OR(F$9&lt;$D$5,F$9&gt;$D$6),0,F10)</f>
        <v>0</v>
      </c>
      <c r="G18" s="15">
        <f t="shared" si="2"/>
        <v>0</v>
      </c>
      <c r="H18" s="15">
        <f t="shared" si="2"/>
        <v>61.167876708288517</v>
      </c>
      <c r="I18" s="15">
        <f t="shared" si="2"/>
        <v>57.289703994821494</v>
      </c>
      <c r="J18" s="15">
        <f t="shared" si="2"/>
        <v>52.65701314345992</v>
      </c>
      <c r="K18" s="15">
        <f t="shared" si="2"/>
        <v>47.695318123547693</v>
      </c>
      <c r="L18" s="15">
        <f t="shared" si="2"/>
        <v>42.72510755965498</v>
      </c>
      <c r="M18" s="15">
        <f t="shared" si="2"/>
        <v>39.322610069541213</v>
      </c>
      <c r="N18" s="15">
        <f t="shared" si="2"/>
        <v>36.097735113930717</v>
      </c>
      <c r="O18" s="15">
        <f t="shared" si="2"/>
        <v>32.998466066326316</v>
      </c>
      <c r="P18" s="56">
        <f>P20+P19</f>
        <v>29.92548598993957</v>
      </c>
      <c r="Q18" s="56">
        <f t="shared" ref="Q18:V18" si="3">Q20+Q19</f>
        <v>26.836966380481631</v>
      </c>
      <c r="R18" s="56">
        <f t="shared" si="3"/>
        <v>0.32001182433435482</v>
      </c>
      <c r="S18" s="56">
        <f t="shared" si="3"/>
        <v>0.44388009007921153</v>
      </c>
      <c r="T18" s="56">
        <f t="shared" si="3"/>
        <v>0.57421943211521198</v>
      </c>
      <c r="U18" s="56">
        <f t="shared" si="3"/>
        <v>0.68192765674861167</v>
      </c>
      <c r="V18" s="56">
        <f t="shared" si="3"/>
        <v>0.78791308837610297</v>
      </c>
      <c r="W18" s="17"/>
      <c r="X18" s="17"/>
      <c r="Y18" s="17"/>
      <c r="Z18" s="17"/>
      <c r="AA18" s="17"/>
      <c r="AB18" s="17"/>
      <c r="AC18" s="17"/>
      <c r="AD18" s="17"/>
      <c r="AE18" s="17"/>
      <c r="AF18" s="17"/>
      <c r="AG18" s="17"/>
      <c r="AH18" s="17"/>
      <c r="AI18" s="17"/>
    </row>
    <row r="19" spans="1:37" s="3" customFormat="1" ht="12" x14ac:dyDescent="0.3">
      <c r="A19" s="17"/>
      <c r="C19" s="3" t="s">
        <v>22</v>
      </c>
      <c r="D19" s="3" t="s">
        <v>0</v>
      </c>
      <c r="E19" s="17"/>
      <c r="F19" s="16">
        <f t="shared" si="2"/>
        <v>0</v>
      </c>
      <c r="G19" s="16">
        <f t="shared" si="2"/>
        <v>0</v>
      </c>
      <c r="H19" s="16">
        <f t="shared" si="2"/>
        <v>0.36892679493086217</v>
      </c>
      <c r="I19" s="16">
        <f t="shared" si="2"/>
        <v>0.34508374185127844</v>
      </c>
      <c r="J19" s="16">
        <f t="shared" si="2"/>
        <v>0.32070503970635394</v>
      </c>
      <c r="K19" s="16">
        <f t="shared" si="2"/>
        <v>0.29582502387734916</v>
      </c>
      <c r="L19" s="16">
        <f t="shared" si="2"/>
        <v>0.27047933017090747</v>
      </c>
      <c r="M19" s="16">
        <f t="shared" si="2"/>
        <v>0.25376795228863402</v>
      </c>
      <c r="N19" s="16">
        <f t="shared" si="2"/>
        <v>0.23406260398818565</v>
      </c>
      <c r="O19" s="16">
        <f t="shared" si="2"/>
        <v>0.21702602102694399</v>
      </c>
      <c r="P19" s="16">
        <f t="shared" si="2"/>
        <v>0.19976346458435354</v>
      </c>
      <c r="Q19" s="16">
        <f t="shared" si="2"/>
        <v>0.22324324090391504</v>
      </c>
      <c r="R19" s="16">
        <f t="shared" si="2"/>
        <v>0.32001182433435482</v>
      </c>
      <c r="S19" s="16">
        <f t="shared" si="2"/>
        <v>0.44388009007921153</v>
      </c>
      <c r="T19" s="16">
        <f t="shared" si="2"/>
        <v>0.57421943211521198</v>
      </c>
      <c r="U19" s="16">
        <f t="shared" si="2"/>
        <v>0.68192765674861167</v>
      </c>
      <c r="V19" s="16">
        <f t="shared" ref="V19" si="4">IF(OR(V$9&lt;$D$5,V$9&gt;$D$6),0,V11)</f>
        <v>0.78791308837610297</v>
      </c>
      <c r="W19" s="17"/>
      <c r="X19" s="17"/>
      <c r="Y19" s="17"/>
      <c r="Z19" s="17"/>
      <c r="AA19" s="17"/>
      <c r="AB19" s="17"/>
      <c r="AC19" s="17"/>
      <c r="AD19" s="17"/>
      <c r="AE19" s="17"/>
      <c r="AF19" s="17"/>
      <c r="AG19" s="17"/>
      <c r="AH19" s="17"/>
      <c r="AI19" s="17"/>
    </row>
    <row r="20" spans="1:37" s="3" customFormat="1" ht="12" x14ac:dyDescent="0.3">
      <c r="A20" s="17"/>
      <c r="C20" s="3" t="s">
        <v>23</v>
      </c>
      <c r="D20" s="3" t="s">
        <v>0</v>
      </c>
      <c r="E20" s="17"/>
      <c r="F20" s="16">
        <f t="shared" si="2"/>
        <v>0</v>
      </c>
      <c r="G20" s="16">
        <f t="shared" si="2"/>
        <v>0</v>
      </c>
      <c r="H20" s="16">
        <f t="shared" si="2"/>
        <v>60.798949913357653</v>
      </c>
      <c r="I20" s="16">
        <f t="shared" si="2"/>
        <v>56.944620252970218</v>
      </c>
      <c r="J20" s="16">
        <f t="shared" si="2"/>
        <v>52.336308103753566</v>
      </c>
      <c r="K20" s="16">
        <f t="shared" si="2"/>
        <v>47.399493099670345</v>
      </c>
      <c r="L20" s="16">
        <f t="shared" si="2"/>
        <v>42.454628229484072</v>
      </c>
      <c r="M20" s="16">
        <f t="shared" si="2"/>
        <v>39.068842117252579</v>
      </c>
      <c r="N20" s="16">
        <f t="shared" si="2"/>
        <v>35.863672509942532</v>
      </c>
      <c r="O20" s="16">
        <f t="shared" si="2"/>
        <v>32.78144004529937</v>
      </c>
      <c r="P20" s="55">
        <f>IF(OR(P$9&lt;$D$5,P$9&gt;$D$6),0,IF(P$9-$D$5&gt;10-1,0,P12))</f>
        <v>29.725722525355216</v>
      </c>
      <c r="Q20" s="55">
        <f t="shared" ref="Q20:V20" si="5">IF(OR(Q$9&lt;$D$5,Q$9&gt;$D$6),0,IF(Q$9-$D$5&gt;10-1,0,Q12))</f>
        <v>26.613723139577715</v>
      </c>
      <c r="R20" s="55">
        <f t="shared" si="5"/>
        <v>0</v>
      </c>
      <c r="S20" s="55">
        <f t="shared" si="5"/>
        <v>0</v>
      </c>
      <c r="T20" s="55">
        <f t="shared" si="5"/>
        <v>0</v>
      </c>
      <c r="U20" s="55">
        <f t="shared" si="5"/>
        <v>0</v>
      </c>
      <c r="V20" s="55">
        <f t="shared" si="5"/>
        <v>0</v>
      </c>
      <c r="W20" s="17"/>
      <c r="X20" s="17"/>
      <c r="Y20" s="17"/>
      <c r="Z20" s="17"/>
      <c r="AA20" s="17"/>
      <c r="AB20" s="17"/>
      <c r="AC20" s="17"/>
      <c r="AD20" s="17"/>
      <c r="AE20" s="17"/>
      <c r="AF20" s="17"/>
      <c r="AG20" s="17"/>
      <c r="AH20" s="17"/>
      <c r="AI20" s="17"/>
    </row>
    <row r="21" spans="1:37" s="3" customFormat="1" ht="12" x14ac:dyDescent="0.3">
      <c r="A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7" s="3" customFormat="1" ht="12" x14ac:dyDescent="0.3">
      <c r="A22" s="17"/>
      <c r="C22" s="11" t="s">
        <v>412</v>
      </c>
      <c r="D22" s="12"/>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7" s="3" customFormat="1" ht="12" x14ac:dyDescent="0.3">
      <c r="A23" s="17"/>
      <c r="C23" s="3" t="s">
        <v>222</v>
      </c>
      <c r="D23" s="35">
        <v>0.5</v>
      </c>
      <c r="E23" s="17"/>
      <c r="F23" s="18">
        <f t="shared" ref="F23:V23" si="6">F18*$D$23</f>
        <v>0</v>
      </c>
      <c r="G23" s="18">
        <f t="shared" si="6"/>
        <v>0</v>
      </c>
      <c r="H23" s="18">
        <f t="shared" si="6"/>
        <v>30.583938354144259</v>
      </c>
      <c r="I23" s="18">
        <f t="shared" si="6"/>
        <v>28.644851997410747</v>
      </c>
      <c r="J23" s="18">
        <f t="shared" si="6"/>
        <v>26.32850657172996</v>
      </c>
      <c r="K23" s="18">
        <f t="shared" si="6"/>
        <v>23.847659061773847</v>
      </c>
      <c r="L23" s="18">
        <f t="shared" si="6"/>
        <v>21.36255377982749</v>
      </c>
      <c r="M23" s="18">
        <f t="shared" si="6"/>
        <v>19.661305034770606</v>
      </c>
      <c r="N23" s="18">
        <f t="shared" si="6"/>
        <v>18.048867556965359</v>
      </c>
      <c r="O23" s="18">
        <f t="shared" si="6"/>
        <v>16.499233033163158</v>
      </c>
      <c r="P23" s="18">
        <f t="shared" si="6"/>
        <v>14.962742994969785</v>
      </c>
      <c r="Q23" s="18">
        <f t="shared" si="6"/>
        <v>13.418483190240815</v>
      </c>
      <c r="R23" s="18">
        <f t="shared" si="6"/>
        <v>0.16000591216717741</v>
      </c>
      <c r="S23" s="18">
        <f t="shared" si="6"/>
        <v>0.22194004503960577</v>
      </c>
      <c r="T23" s="18">
        <f t="shared" si="6"/>
        <v>0.28710971605760599</v>
      </c>
      <c r="U23" s="18">
        <f t="shared" si="6"/>
        <v>0.34096382837430583</v>
      </c>
      <c r="V23" s="18">
        <f t="shared" si="6"/>
        <v>0.39395654418805148</v>
      </c>
      <c r="W23" s="17"/>
      <c r="X23" s="17"/>
      <c r="Y23" s="17"/>
      <c r="Z23" s="17"/>
      <c r="AA23" s="17"/>
      <c r="AB23" s="17"/>
      <c r="AC23" s="17"/>
      <c r="AD23" s="17"/>
      <c r="AE23" s="17"/>
      <c r="AF23" s="17"/>
      <c r="AG23" s="17"/>
      <c r="AH23" s="17"/>
      <c r="AI23" s="17"/>
    </row>
    <row r="24" spans="1:37" s="3" customFormat="1" ht="12" x14ac:dyDescent="0.3">
      <c r="A24" s="17"/>
      <c r="C24" s="3" t="s">
        <v>223</v>
      </c>
      <c r="D24" s="59">
        <v>0.1</v>
      </c>
      <c r="E24" s="17"/>
      <c r="F24" s="18">
        <f t="shared" ref="F24:V24" si="7">F18*$D$24</f>
        <v>0</v>
      </c>
      <c r="G24" s="18">
        <f t="shared" si="7"/>
        <v>0</v>
      </c>
      <c r="H24" s="18">
        <f t="shared" si="7"/>
        <v>6.1167876708288524</v>
      </c>
      <c r="I24" s="18">
        <f t="shared" si="7"/>
        <v>5.7289703994821499</v>
      </c>
      <c r="J24" s="18">
        <f t="shared" si="7"/>
        <v>5.2657013143459928</v>
      </c>
      <c r="K24" s="18">
        <f t="shared" si="7"/>
        <v>4.7695318123547699</v>
      </c>
      <c r="L24" s="18">
        <f t="shared" si="7"/>
        <v>4.2725107559654978</v>
      </c>
      <c r="M24" s="18">
        <f t="shared" si="7"/>
        <v>3.9322610069541213</v>
      </c>
      <c r="N24" s="18">
        <f t="shared" si="7"/>
        <v>3.609773511393072</v>
      </c>
      <c r="O24" s="18">
        <f t="shared" si="7"/>
        <v>3.2998466066326317</v>
      </c>
      <c r="P24" s="18">
        <f t="shared" si="7"/>
        <v>2.9925485989939573</v>
      </c>
      <c r="Q24" s="18">
        <f t="shared" si="7"/>
        <v>2.6836966380481631</v>
      </c>
      <c r="R24" s="18">
        <f t="shared" si="7"/>
        <v>3.2001182433435485E-2</v>
      </c>
      <c r="S24" s="18">
        <f t="shared" si="7"/>
        <v>4.4388009007921156E-2</v>
      </c>
      <c r="T24" s="18">
        <f t="shared" si="7"/>
        <v>5.7421943211521199E-2</v>
      </c>
      <c r="U24" s="18">
        <f t="shared" si="7"/>
        <v>6.8192765674861169E-2</v>
      </c>
      <c r="V24" s="18">
        <f t="shared" si="7"/>
        <v>7.8791308837610305E-2</v>
      </c>
      <c r="W24" s="17"/>
      <c r="X24" s="17"/>
      <c r="Y24" s="17"/>
      <c r="Z24" s="17"/>
      <c r="AA24" s="17"/>
      <c r="AB24" s="17"/>
      <c r="AC24" s="17"/>
      <c r="AD24" s="17"/>
      <c r="AE24" s="17"/>
      <c r="AF24" s="17"/>
      <c r="AG24" s="17"/>
      <c r="AH24" s="17"/>
      <c r="AI24" s="17"/>
    </row>
    <row r="25" spans="1:37" s="3" customFormat="1" ht="12" x14ac:dyDescent="0.3">
      <c r="A25" s="17"/>
      <c r="C25" s="3" t="s">
        <v>224</v>
      </c>
      <c r="D25" s="60">
        <v>0.4</v>
      </c>
      <c r="E25" s="17"/>
      <c r="F25" s="18">
        <f t="shared" ref="F25:V25" si="8">F18*$D$25</f>
        <v>0</v>
      </c>
      <c r="G25" s="18">
        <f t="shared" si="8"/>
        <v>0</v>
      </c>
      <c r="H25" s="18">
        <f t="shared" si="8"/>
        <v>24.46715068331541</v>
      </c>
      <c r="I25" s="18">
        <f t="shared" si="8"/>
        <v>22.9158815979286</v>
      </c>
      <c r="J25" s="18">
        <f t="shared" si="8"/>
        <v>21.062805257383971</v>
      </c>
      <c r="K25" s="18">
        <f t="shared" si="8"/>
        <v>19.078127249419079</v>
      </c>
      <c r="L25" s="18">
        <f t="shared" si="8"/>
        <v>17.090043023861991</v>
      </c>
      <c r="M25" s="18">
        <f t="shared" si="8"/>
        <v>15.729044027816485</v>
      </c>
      <c r="N25" s="18">
        <f t="shared" si="8"/>
        <v>14.439094045572288</v>
      </c>
      <c r="O25" s="18">
        <f t="shared" si="8"/>
        <v>13.199386426530527</v>
      </c>
      <c r="P25" s="18">
        <f t="shared" si="8"/>
        <v>11.970194395975829</v>
      </c>
      <c r="Q25" s="18">
        <f t="shared" si="8"/>
        <v>10.734786552192652</v>
      </c>
      <c r="R25" s="18">
        <f t="shared" si="8"/>
        <v>0.12800472973374194</v>
      </c>
      <c r="S25" s="18">
        <f t="shared" si="8"/>
        <v>0.17755203603168462</v>
      </c>
      <c r="T25" s="18">
        <f t="shared" si="8"/>
        <v>0.2296877728460848</v>
      </c>
      <c r="U25" s="18">
        <f t="shared" si="8"/>
        <v>0.27277106269944468</v>
      </c>
      <c r="V25" s="18">
        <f t="shared" si="8"/>
        <v>0.31516523535044122</v>
      </c>
      <c r="W25" s="17"/>
      <c r="X25" s="17"/>
      <c r="Y25" s="17"/>
      <c r="Z25" s="17"/>
      <c r="AA25" s="17"/>
      <c r="AB25" s="17"/>
      <c r="AC25" s="17"/>
      <c r="AD25" s="17"/>
      <c r="AE25" s="17"/>
      <c r="AF25" s="17"/>
      <c r="AG25" s="17"/>
      <c r="AH25" s="17"/>
      <c r="AI25" s="17"/>
    </row>
    <row r="26" spans="1:37" s="3" customFormat="1" ht="12" x14ac:dyDescent="0.3">
      <c r="A26" s="17"/>
      <c r="E26" s="17"/>
      <c r="F26" s="19">
        <f t="shared" ref="F26:V26" si="9">F23+F24+F25-F18</f>
        <v>0</v>
      </c>
      <c r="G26" s="19">
        <f t="shared" si="9"/>
        <v>0</v>
      </c>
      <c r="H26" s="19">
        <f t="shared" si="9"/>
        <v>0</v>
      </c>
      <c r="I26" s="19">
        <f t="shared" si="9"/>
        <v>0</v>
      </c>
      <c r="J26" s="19">
        <f t="shared" si="9"/>
        <v>0</v>
      </c>
      <c r="K26" s="19">
        <f t="shared" si="9"/>
        <v>0</v>
      </c>
      <c r="L26" s="19">
        <f t="shared" si="9"/>
        <v>0</v>
      </c>
      <c r="M26" s="19">
        <f t="shared" si="9"/>
        <v>0</v>
      </c>
      <c r="N26" s="19">
        <f t="shared" si="9"/>
        <v>0</v>
      </c>
      <c r="O26" s="19">
        <f t="shared" si="9"/>
        <v>0</v>
      </c>
      <c r="P26" s="19">
        <f t="shared" si="9"/>
        <v>0</v>
      </c>
      <c r="Q26" s="19">
        <f t="shared" si="9"/>
        <v>0</v>
      </c>
      <c r="R26" s="19">
        <f t="shared" si="9"/>
        <v>0</v>
      </c>
      <c r="S26" s="19">
        <f t="shared" si="9"/>
        <v>0</v>
      </c>
      <c r="T26" s="19">
        <f t="shared" si="9"/>
        <v>0</v>
      </c>
      <c r="U26" s="19">
        <f t="shared" si="9"/>
        <v>0</v>
      </c>
      <c r="V26" s="19">
        <f t="shared" si="9"/>
        <v>0</v>
      </c>
      <c r="W26" s="17"/>
      <c r="X26" s="17"/>
      <c r="Y26" s="17"/>
      <c r="Z26" s="17"/>
      <c r="AA26" s="17"/>
      <c r="AB26" s="17"/>
      <c r="AC26" s="17"/>
      <c r="AD26" s="17"/>
      <c r="AE26" s="17"/>
      <c r="AF26" s="17"/>
      <c r="AG26" s="17"/>
      <c r="AH26" s="17"/>
      <c r="AI26" s="17"/>
    </row>
    <row r="27" spans="1:37" s="3" customFormat="1" ht="12" x14ac:dyDescent="0.3">
      <c r="A27" s="17"/>
      <c r="C27" s="11" t="s">
        <v>105</v>
      </c>
      <c r="D27" s="12"/>
      <c r="E27" s="17"/>
      <c r="F27" s="19"/>
      <c r="G27" s="19"/>
      <c r="H27" s="19"/>
      <c r="I27" s="19"/>
      <c r="J27" s="19"/>
      <c r="K27" s="19"/>
      <c r="L27" s="19"/>
      <c r="M27" s="19"/>
      <c r="N27" s="19"/>
      <c r="O27" s="19"/>
      <c r="P27" s="19"/>
      <c r="Q27" s="19"/>
      <c r="R27" s="19"/>
      <c r="S27" s="19"/>
      <c r="T27" s="19"/>
      <c r="U27" s="19"/>
      <c r="V27" s="19"/>
      <c r="W27" s="17"/>
      <c r="X27" s="17"/>
      <c r="Y27" s="17"/>
      <c r="Z27" s="17"/>
      <c r="AA27" s="17"/>
      <c r="AB27" s="17"/>
      <c r="AC27" s="17"/>
      <c r="AD27" s="17"/>
      <c r="AE27" s="17"/>
      <c r="AF27" s="17"/>
      <c r="AG27" s="17"/>
      <c r="AH27" s="17"/>
      <c r="AI27" s="17"/>
    </row>
    <row r="28" spans="1:37" s="3" customFormat="1" ht="12" x14ac:dyDescent="0.3">
      <c r="A28" s="17"/>
      <c r="C28" s="3" t="s">
        <v>108</v>
      </c>
      <c r="D28" s="37">
        <v>0.5</v>
      </c>
      <c r="E28" s="17"/>
      <c r="F28" s="19"/>
      <c r="G28" s="19"/>
      <c r="H28" s="19"/>
      <c r="I28" s="19"/>
      <c r="J28" s="19"/>
      <c r="K28" s="19"/>
      <c r="L28" s="19"/>
      <c r="M28" s="19"/>
      <c r="N28" s="19"/>
      <c r="O28" s="19"/>
      <c r="P28" s="19"/>
      <c r="Q28" s="19"/>
      <c r="R28" s="19"/>
      <c r="S28" s="19"/>
      <c r="T28" s="19"/>
      <c r="U28" s="19"/>
      <c r="V28" s="19"/>
      <c r="W28" s="17"/>
      <c r="X28" s="17"/>
      <c r="Y28" s="17"/>
      <c r="Z28" s="17"/>
      <c r="AA28" s="17"/>
      <c r="AB28" s="17"/>
      <c r="AC28" s="17"/>
      <c r="AD28" s="17"/>
      <c r="AE28" s="17"/>
      <c r="AF28" s="17"/>
      <c r="AG28" s="17"/>
      <c r="AH28" s="17"/>
      <c r="AI28" s="17"/>
    </row>
    <row r="29" spans="1:37" s="3" customFormat="1" ht="12" x14ac:dyDescent="0.3">
      <c r="A29" s="17"/>
      <c r="C29" s="3" t="s">
        <v>109</v>
      </c>
      <c r="D29" s="37">
        <v>0.5</v>
      </c>
      <c r="E29" s="17"/>
      <c r="F29" s="19"/>
      <c r="G29" s="19"/>
      <c r="H29" s="19"/>
      <c r="I29" s="19"/>
      <c r="J29" s="19"/>
      <c r="K29" s="19"/>
      <c r="L29" s="19"/>
      <c r="M29" s="19"/>
      <c r="N29" s="19"/>
      <c r="O29" s="19"/>
      <c r="P29" s="19"/>
      <c r="Q29" s="19"/>
      <c r="R29" s="19"/>
      <c r="S29" s="19"/>
      <c r="T29" s="19"/>
      <c r="U29" s="19"/>
      <c r="V29" s="19"/>
      <c r="W29" s="17"/>
      <c r="X29" s="17"/>
      <c r="Y29" s="17"/>
      <c r="Z29" s="17"/>
      <c r="AA29" s="17"/>
      <c r="AB29" s="17"/>
      <c r="AC29" s="17"/>
      <c r="AD29" s="17"/>
      <c r="AE29" s="17"/>
      <c r="AF29" s="17"/>
      <c r="AG29" s="17"/>
      <c r="AH29" s="17"/>
      <c r="AI29" s="17"/>
    </row>
    <row r="30" spans="1:37" s="3" customFormat="1" ht="12" x14ac:dyDescent="0.3">
      <c r="A30" s="17"/>
      <c r="C30" s="3" t="s">
        <v>15</v>
      </c>
      <c r="D30" s="8" t="s">
        <v>17</v>
      </c>
      <c r="E30" s="17"/>
      <c r="F30" s="20">
        <f t="shared" ref="F30:V30" si="10">$D$28*F24/$D$57</f>
        <v>0</v>
      </c>
      <c r="G30" s="20">
        <f>$D$28*G24/$D$57</f>
        <v>0</v>
      </c>
      <c r="H30" s="20">
        <f t="shared" si="10"/>
        <v>1.2233575341657705</v>
      </c>
      <c r="I30" s="20">
        <f t="shared" si="10"/>
        <v>1.1457940798964299</v>
      </c>
      <c r="J30" s="20">
        <f t="shared" si="10"/>
        <v>1.0531402628691986</v>
      </c>
      <c r="K30" s="20">
        <f t="shared" si="10"/>
        <v>0.95390636247095395</v>
      </c>
      <c r="L30" s="20">
        <f t="shared" si="10"/>
        <v>0.85450215119309958</v>
      </c>
      <c r="M30" s="20">
        <f t="shared" si="10"/>
        <v>0.78645220139082428</v>
      </c>
      <c r="N30" s="20">
        <f t="shared" si="10"/>
        <v>0.72195470227861436</v>
      </c>
      <c r="O30" s="20">
        <f t="shared" si="10"/>
        <v>0.6599693213265263</v>
      </c>
      <c r="P30" s="20">
        <f t="shared" si="10"/>
        <v>0.59850971979879142</v>
      </c>
      <c r="Q30" s="20">
        <f t="shared" si="10"/>
        <v>0.53673932760963261</v>
      </c>
      <c r="R30" s="20">
        <f t="shared" si="10"/>
        <v>6.400236486687097E-3</v>
      </c>
      <c r="S30" s="20">
        <f t="shared" si="10"/>
        <v>8.8776018015842319E-3</v>
      </c>
      <c r="T30" s="20">
        <f t="shared" si="10"/>
        <v>1.1484388642304239E-2</v>
      </c>
      <c r="U30" s="20">
        <f t="shared" si="10"/>
        <v>1.3638553134972234E-2</v>
      </c>
      <c r="V30" s="20">
        <f t="shared" si="10"/>
        <v>1.5758261767522062E-2</v>
      </c>
      <c r="W30" s="17"/>
      <c r="X30" s="17"/>
      <c r="Y30" s="17"/>
      <c r="Z30" s="17"/>
      <c r="AA30" s="17"/>
      <c r="AB30" s="17"/>
      <c r="AC30" s="17"/>
      <c r="AD30" s="17"/>
      <c r="AE30" s="17"/>
      <c r="AF30" s="17"/>
      <c r="AG30" s="17"/>
      <c r="AH30" s="17"/>
      <c r="AI30" s="17"/>
      <c r="AJ30" s="17"/>
      <c r="AK30" s="17"/>
    </row>
    <row r="31" spans="1:37" s="3" customFormat="1" ht="12" x14ac:dyDescent="0.3">
      <c r="A31" s="17"/>
      <c r="C31" s="3" t="s">
        <v>16</v>
      </c>
      <c r="D31" s="8" t="s">
        <v>17</v>
      </c>
      <c r="E31" s="17"/>
      <c r="F31" s="20">
        <f>$D$29*F25/$D$57</f>
        <v>0</v>
      </c>
      <c r="G31" s="20">
        <f t="shared" ref="G31:V31" si="11">$D$29*G25/$D$57</f>
        <v>0</v>
      </c>
      <c r="H31" s="20">
        <f t="shared" si="11"/>
        <v>4.8934301366630821</v>
      </c>
      <c r="I31" s="20">
        <f t="shared" si="11"/>
        <v>4.5831763195857196</v>
      </c>
      <c r="J31" s="20">
        <f t="shared" si="11"/>
        <v>4.2125610514767944</v>
      </c>
      <c r="K31" s="20">
        <f t="shared" si="11"/>
        <v>3.8156254498838158</v>
      </c>
      <c r="L31" s="20">
        <f t="shared" si="11"/>
        <v>3.4180086047723983</v>
      </c>
      <c r="M31" s="20">
        <f t="shared" si="11"/>
        <v>3.1458088055632971</v>
      </c>
      <c r="N31" s="20">
        <f t="shared" si="11"/>
        <v>2.8878188091144574</v>
      </c>
      <c r="O31" s="20">
        <f t="shared" si="11"/>
        <v>2.6398772853061052</v>
      </c>
      <c r="P31" s="20">
        <f t="shared" si="11"/>
        <v>2.3940388791951657</v>
      </c>
      <c r="Q31" s="20">
        <f t="shared" si="11"/>
        <v>2.1469573104385304</v>
      </c>
      <c r="R31" s="20">
        <f t="shared" si="11"/>
        <v>2.5600945946748388E-2</v>
      </c>
      <c r="S31" s="20">
        <f t="shared" si="11"/>
        <v>3.5510407206336927E-2</v>
      </c>
      <c r="T31" s="20">
        <f t="shared" si="11"/>
        <v>4.5937554569216957E-2</v>
      </c>
      <c r="U31" s="20">
        <f t="shared" si="11"/>
        <v>5.4554212539888937E-2</v>
      </c>
      <c r="V31" s="20">
        <f t="shared" si="11"/>
        <v>6.3033047070088249E-2</v>
      </c>
      <c r="W31" s="17"/>
      <c r="X31" s="17"/>
      <c r="Y31" s="17"/>
      <c r="Z31" s="17"/>
      <c r="AA31" s="17"/>
      <c r="AB31" s="17"/>
      <c r="AC31" s="17"/>
      <c r="AD31" s="17"/>
      <c r="AE31" s="17"/>
      <c r="AF31" s="17"/>
      <c r="AG31" s="17"/>
      <c r="AH31" s="17"/>
      <c r="AI31" s="17"/>
      <c r="AJ31" s="17"/>
      <c r="AK31" s="17"/>
    </row>
    <row r="32" spans="1:37" s="3" customFormat="1" ht="12" x14ac:dyDescent="0.3">
      <c r="A32" s="17"/>
      <c r="C32" s="3" t="s">
        <v>110</v>
      </c>
      <c r="D32" s="8" t="s">
        <v>17</v>
      </c>
      <c r="E32" s="17"/>
      <c r="F32" s="20">
        <f t="shared" ref="F32:V32" si="12">SUM(F30:F31)</f>
        <v>0</v>
      </c>
      <c r="G32" s="20">
        <f t="shared" si="12"/>
        <v>0</v>
      </c>
      <c r="H32" s="20">
        <f t="shared" si="12"/>
        <v>6.1167876708288524</v>
      </c>
      <c r="I32" s="20">
        <f t="shared" si="12"/>
        <v>5.728970399482149</v>
      </c>
      <c r="J32" s="20">
        <f t="shared" si="12"/>
        <v>5.2657013143459928</v>
      </c>
      <c r="K32" s="20">
        <f t="shared" si="12"/>
        <v>4.7695318123547699</v>
      </c>
      <c r="L32" s="20">
        <f t="shared" si="12"/>
        <v>4.2725107559654978</v>
      </c>
      <c r="M32" s="20">
        <f t="shared" si="12"/>
        <v>3.9322610069541213</v>
      </c>
      <c r="N32" s="20">
        <f t="shared" si="12"/>
        <v>3.6097735113930716</v>
      </c>
      <c r="O32" s="20">
        <f t="shared" si="12"/>
        <v>3.2998466066326317</v>
      </c>
      <c r="P32" s="20">
        <f t="shared" si="12"/>
        <v>2.9925485989939569</v>
      </c>
      <c r="Q32" s="20">
        <f t="shared" si="12"/>
        <v>2.6836966380481631</v>
      </c>
      <c r="R32" s="20">
        <f t="shared" si="12"/>
        <v>3.2001182433435485E-2</v>
      </c>
      <c r="S32" s="20">
        <f t="shared" si="12"/>
        <v>4.4388009007921156E-2</v>
      </c>
      <c r="T32" s="20">
        <f t="shared" si="12"/>
        <v>5.7421943211521193E-2</v>
      </c>
      <c r="U32" s="20">
        <f t="shared" si="12"/>
        <v>6.8192765674861169E-2</v>
      </c>
      <c r="V32" s="20">
        <f t="shared" si="12"/>
        <v>7.8791308837610319E-2</v>
      </c>
      <c r="W32" s="17"/>
      <c r="X32" s="16"/>
      <c r="Y32" s="16"/>
      <c r="Z32" s="16"/>
      <c r="AA32" s="16"/>
      <c r="AB32" s="16"/>
      <c r="AC32" s="16"/>
      <c r="AD32" s="16"/>
      <c r="AE32" s="17"/>
      <c r="AF32" s="17"/>
      <c r="AG32" s="17"/>
      <c r="AH32" s="17"/>
      <c r="AI32" s="17"/>
      <c r="AJ32" s="17"/>
      <c r="AK32" s="17"/>
    </row>
    <row r="33" spans="1:37" s="3" customFormat="1" ht="12" x14ac:dyDescent="0.3">
      <c r="A33" s="17"/>
      <c r="C33" s="3" t="s">
        <v>12</v>
      </c>
      <c r="D33" s="37">
        <v>8</v>
      </c>
      <c r="E33" s="17"/>
      <c r="F33" s="19"/>
      <c r="G33" s="19"/>
      <c r="H33" s="19"/>
      <c r="I33" s="19"/>
      <c r="J33" s="19"/>
      <c r="K33" s="19"/>
      <c r="L33" s="19"/>
      <c r="M33" s="19"/>
      <c r="N33" s="19"/>
      <c r="O33" s="19"/>
      <c r="P33" s="19"/>
      <c r="Q33" s="19"/>
      <c r="R33" s="19"/>
      <c r="S33" s="19"/>
      <c r="T33" s="19"/>
      <c r="U33" s="19"/>
      <c r="V33" s="19"/>
      <c r="W33" s="17"/>
      <c r="X33" s="17"/>
      <c r="Y33" s="17"/>
      <c r="Z33" s="17"/>
      <c r="AA33" s="17"/>
      <c r="AB33" s="17"/>
      <c r="AC33" s="17"/>
      <c r="AD33" s="17"/>
      <c r="AE33" s="17"/>
      <c r="AF33" s="17"/>
      <c r="AG33" s="17"/>
      <c r="AH33" s="17"/>
      <c r="AI33" s="17"/>
      <c r="AJ33" s="17"/>
      <c r="AK33" s="17"/>
    </row>
    <row r="34" spans="1:37" s="3" customFormat="1" ht="12" x14ac:dyDescent="0.3">
      <c r="A34" s="17"/>
      <c r="C34" s="3" t="s">
        <v>13</v>
      </c>
      <c r="D34" s="37">
        <v>220</v>
      </c>
      <c r="E34" s="17"/>
      <c r="F34" s="19"/>
      <c r="G34" s="19"/>
      <c r="H34" s="19"/>
      <c r="I34" s="19"/>
      <c r="J34" s="19"/>
      <c r="K34" s="19"/>
      <c r="L34" s="19"/>
      <c r="M34" s="19"/>
      <c r="N34" s="19"/>
      <c r="O34" s="19"/>
      <c r="P34" s="19"/>
      <c r="Q34" s="19"/>
      <c r="R34" s="19"/>
      <c r="S34" s="19"/>
      <c r="T34" s="19"/>
      <c r="U34" s="19"/>
      <c r="V34" s="19"/>
      <c r="W34" s="17"/>
      <c r="X34" s="17"/>
      <c r="Y34" s="17"/>
      <c r="Z34" s="17"/>
      <c r="AA34" s="17"/>
      <c r="AB34" s="17"/>
      <c r="AC34" s="17"/>
      <c r="AD34" s="17"/>
      <c r="AE34" s="17"/>
      <c r="AF34" s="17"/>
      <c r="AG34" s="17"/>
      <c r="AH34" s="17"/>
      <c r="AI34" s="17"/>
      <c r="AJ34" s="17"/>
      <c r="AK34" s="17"/>
    </row>
    <row r="35" spans="1:37" s="3" customFormat="1" ht="12" x14ac:dyDescent="0.3">
      <c r="A35" s="17"/>
      <c r="C35" s="3" t="s">
        <v>18</v>
      </c>
      <c r="D35" s="8" t="s">
        <v>14</v>
      </c>
      <c r="E35" s="17"/>
      <c r="F35" s="21">
        <f t="shared" ref="F35:V36" si="13">F30/$D$33/$D$34*1000000</f>
        <v>0</v>
      </c>
      <c r="G35" s="21">
        <f t="shared" si="13"/>
        <v>0</v>
      </c>
      <c r="H35" s="21">
        <f t="shared" si="13"/>
        <v>695.08950804873325</v>
      </c>
      <c r="I35" s="21">
        <f t="shared" si="13"/>
        <v>651.01936357751697</v>
      </c>
      <c r="J35" s="21">
        <f t="shared" si="13"/>
        <v>598.37514935749914</v>
      </c>
      <c r="K35" s="21">
        <f t="shared" si="13"/>
        <v>541.99225140395106</v>
      </c>
      <c r="L35" s="21">
        <f t="shared" si="13"/>
        <v>485.51258590517023</v>
      </c>
      <c r="M35" s="21">
        <f t="shared" si="13"/>
        <v>446.84784169933198</v>
      </c>
      <c r="N35" s="21">
        <f t="shared" si="13"/>
        <v>410.20153538557634</v>
      </c>
      <c r="O35" s="21">
        <f t="shared" si="13"/>
        <v>374.98256893552627</v>
      </c>
      <c r="P35" s="21">
        <f t="shared" si="13"/>
        <v>340.06234079476786</v>
      </c>
      <c r="Q35" s="21">
        <f t="shared" si="13"/>
        <v>304.96552705092762</v>
      </c>
      <c r="R35" s="21">
        <f t="shared" si="13"/>
        <v>3.636498003799487</v>
      </c>
      <c r="S35" s="21">
        <f t="shared" si="13"/>
        <v>5.0440919327183131</v>
      </c>
      <c r="T35" s="21">
        <f t="shared" si="13"/>
        <v>6.5252208194910457</v>
      </c>
      <c r="U35" s="21">
        <f t="shared" si="13"/>
        <v>7.7491779175978603</v>
      </c>
      <c r="V35" s="21">
        <f t="shared" si="13"/>
        <v>8.9535578224557177</v>
      </c>
      <c r="W35" s="17"/>
      <c r="X35" s="31"/>
      <c r="Y35" s="31"/>
      <c r="Z35" s="31"/>
      <c r="AA35" s="31"/>
      <c r="AB35" s="31"/>
      <c r="AC35" s="31"/>
      <c r="AD35" s="31"/>
      <c r="AE35" s="17"/>
      <c r="AF35" s="17"/>
      <c r="AG35" s="17"/>
      <c r="AH35" s="17"/>
      <c r="AI35" s="17"/>
      <c r="AJ35" s="17"/>
      <c r="AK35" s="17"/>
    </row>
    <row r="36" spans="1:37" s="3" customFormat="1" ht="12" x14ac:dyDescent="0.3">
      <c r="A36" s="17"/>
      <c r="C36" s="3" t="s">
        <v>19</v>
      </c>
      <c r="D36" s="8" t="s">
        <v>14</v>
      </c>
      <c r="E36" s="17"/>
      <c r="F36" s="21">
        <f t="shared" si="13"/>
        <v>0</v>
      </c>
      <c r="G36" s="21">
        <f t="shared" si="13"/>
        <v>0</v>
      </c>
      <c r="H36" s="21">
        <f t="shared" si="13"/>
        <v>2780.358032194933</v>
      </c>
      <c r="I36" s="21">
        <f t="shared" si="13"/>
        <v>2604.0774543100679</v>
      </c>
      <c r="J36" s="21">
        <f t="shared" si="13"/>
        <v>2393.5005974299966</v>
      </c>
      <c r="K36" s="21">
        <f t="shared" si="13"/>
        <v>2167.9690056158042</v>
      </c>
      <c r="L36" s="21">
        <f t="shared" si="13"/>
        <v>1942.0503436206809</v>
      </c>
      <c r="M36" s="21">
        <f t="shared" si="13"/>
        <v>1787.3913667973279</v>
      </c>
      <c r="N36" s="21">
        <f t="shared" si="13"/>
        <v>1640.8061415423053</v>
      </c>
      <c r="O36" s="21">
        <f t="shared" si="13"/>
        <v>1499.9302757421051</v>
      </c>
      <c r="P36" s="21">
        <f t="shared" si="13"/>
        <v>1360.2493631790715</v>
      </c>
      <c r="Q36" s="21">
        <f t="shared" si="13"/>
        <v>1219.8621082037105</v>
      </c>
      <c r="R36" s="21">
        <f t="shared" si="13"/>
        <v>14.545992015197948</v>
      </c>
      <c r="S36" s="21">
        <f t="shared" si="13"/>
        <v>20.176367730873253</v>
      </c>
      <c r="T36" s="21">
        <f t="shared" si="13"/>
        <v>26.100883277964183</v>
      </c>
      <c r="U36" s="21">
        <f t="shared" si="13"/>
        <v>30.996711670391441</v>
      </c>
      <c r="V36" s="21">
        <f t="shared" si="13"/>
        <v>35.814231289822871</v>
      </c>
      <c r="W36" s="17"/>
      <c r="X36" s="31"/>
      <c r="Y36" s="31"/>
      <c r="Z36" s="31"/>
      <c r="AA36" s="31"/>
      <c r="AB36" s="31"/>
      <c r="AC36" s="31"/>
      <c r="AD36" s="31"/>
      <c r="AE36" s="17"/>
      <c r="AF36" s="17"/>
      <c r="AG36" s="17"/>
      <c r="AH36" s="17"/>
      <c r="AI36" s="17"/>
      <c r="AJ36" s="17"/>
      <c r="AK36" s="17"/>
    </row>
    <row r="37" spans="1:37" s="3" customFormat="1" ht="12" x14ac:dyDescent="0.3">
      <c r="A37" s="17"/>
      <c r="C37" s="9" t="s">
        <v>111</v>
      </c>
      <c r="D37" s="8" t="s">
        <v>14</v>
      </c>
      <c r="E37" s="17"/>
      <c r="F37" s="22">
        <f t="shared" ref="F37:V37" si="14">SUM(F35:F36)</f>
        <v>0</v>
      </c>
      <c r="G37" s="22">
        <f t="shared" si="14"/>
        <v>0</v>
      </c>
      <c r="H37" s="22">
        <f t="shared" si="14"/>
        <v>3475.4475402436665</v>
      </c>
      <c r="I37" s="22">
        <f t="shared" si="14"/>
        <v>3255.0968178875846</v>
      </c>
      <c r="J37" s="22">
        <f t="shared" si="14"/>
        <v>2991.8757467874957</v>
      </c>
      <c r="K37" s="22">
        <f t="shared" si="14"/>
        <v>2709.9612570197551</v>
      </c>
      <c r="L37" s="22">
        <f t="shared" si="14"/>
        <v>2427.5629295258514</v>
      </c>
      <c r="M37" s="22">
        <f t="shared" si="14"/>
        <v>2234.23920849666</v>
      </c>
      <c r="N37" s="22">
        <f t="shared" si="14"/>
        <v>2051.0076769278817</v>
      </c>
      <c r="O37" s="22">
        <f t="shared" si="14"/>
        <v>1874.9128446776313</v>
      </c>
      <c r="P37" s="22">
        <f t="shared" si="14"/>
        <v>1700.3117039738393</v>
      </c>
      <c r="Q37" s="22">
        <f t="shared" si="14"/>
        <v>1524.8276352546382</v>
      </c>
      <c r="R37" s="22">
        <f t="shared" si="14"/>
        <v>18.182490018997434</v>
      </c>
      <c r="S37" s="22">
        <f t="shared" si="14"/>
        <v>25.220459663591566</v>
      </c>
      <c r="T37" s="22">
        <f t="shared" si="14"/>
        <v>32.626104097455226</v>
      </c>
      <c r="U37" s="22">
        <f t="shared" si="14"/>
        <v>38.745889587989303</v>
      </c>
      <c r="V37" s="22">
        <f t="shared" si="14"/>
        <v>44.767789112278592</v>
      </c>
      <c r="W37" s="17"/>
      <c r="X37" s="32"/>
      <c r="Y37" s="32"/>
      <c r="Z37" s="32"/>
      <c r="AA37" s="32"/>
      <c r="AB37" s="32"/>
      <c r="AC37" s="32"/>
      <c r="AD37" s="32"/>
      <c r="AE37" s="17"/>
      <c r="AF37" s="17"/>
      <c r="AG37" s="17"/>
      <c r="AH37" s="17"/>
      <c r="AI37" s="17"/>
      <c r="AJ37" s="17"/>
      <c r="AK37" s="17"/>
    </row>
    <row r="38" spans="1:37" s="3" customFormat="1" ht="12" x14ac:dyDescent="0.3">
      <c r="A38" s="17"/>
      <c r="E38" s="17"/>
      <c r="F38" s="19"/>
      <c r="G38" s="19"/>
      <c r="H38" s="19"/>
      <c r="I38" s="19"/>
      <c r="J38" s="19"/>
      <c r="K38" s="19"/>
      <c r="L38" s="19"/>
      <c r="M38" s="19"/>
      <c r="N38" s="19"/>
      <c r="O38" s="19"/>
      <c r="P38" s="19"/>
      <c r="Q38" s="19"/>
      <c r="R38" s="19"/>
      <c r="S38" s="19"/>
      <c r="T38" s="19"/>
      <c r="U38" s="19"/>
      <c r="V38" s="19"/>
      <c r="W38" s="17"/>
      <c r="X38" s="17"/>
      <c r="Y38" s="17"/>
      <c r="Z38" s="17"/>
      <c r="AA38" s="17"/>
      <c r="AB38" s="17"/>
      <c r="AC38" s="17"/>
      <c r="AD38" s="17"/>
      <c r="AE38" s="17"/>
      <c r="AF38" s="17"/>
      <c r="AG38" s="17"/>
      <c r="AH38" s="17"/>
      <c r="AI38" s="17"/>
      <c r="AJ38" s="17"/>
      <c r="AK38" s="17"/>
    </row>
    <row r="39" spans="1:37" s="3" customFormat="1" ht="12" x14ac:dyDescent="0.3">
      <c r="A39" s="17"/>
      <c r="C39" s="11" t="s">
        <v>112</v>
      </c>
      <c r="D39" s="12"/>
      <c r="E39" s="17"/>
      <c r="F39" s="19"/>
      <c r="G39" s="19"/>
      <c r="H39" s="19"/>
      <c r="I39" s="19"/>
      <c r="J39" s="19"/>
      <c r="K39" s="19"/>
      <c r="L39" s="19"/>
      <c r="M39" s="19"/>
      <c r="N39" s="19"/>
      <c r="O39" s="19"/>
      <c r="P39" s="19"/>
      <c r="Q39" s="19"/>
      <c r="R39" s="19"/>
      <c r="S39" s="19"/>
      <c r="T39" s="19"/>
      <c r="U39" s="19"/>
      <c r="V39" s="19"/>
      <c r="W39" s="17"/>
      <c r="X39" s="17"/>
      <c r="Y39" s="17"/>
      <c r="Z39" s="17"/>
      <c r="AA39" s="17"/>
      <c r="AB39" s="17"/>
      <c r="AC39" s="17"/>
      <c r="AD39" s="17"/>
      <c r="AE39" s="17"/>
      <c r="AF39" s="17"/>
      <c r="AG39" s="17"/>
      <c r="AH39" s="17"/>
      <c r="AI39" s="17"/>
      <c r="AJ39" s="17"/>
      <c r="AK39" s="17"/>
    </row>
    <row r="40" spans="1:37" s="3" customFormat="1" ht="12" x14ac:dyDescent="0.3">
      <c r="A40" s="17"/>
      <c r="C40" s="3" t="s">
        <v>24</v>
      </c>
      <c r="D40" s="35">
        <v>0.2</v>
      </c>
      <c r="E40" s="17"/>
      <c r="F40" s="19"/>
      <c r="G40" s="19"/>
      <c r="H40" s="19"/>
      <c r="I40" s="19"/>
      <c r="J40" s="19"/>
      <c r="K40" s="19"/>
      <c r="L40" s="19"/>
      <c r="M40" s="19"/>
      <c r="N40" s="19"/>
      <c r="O40" s="19"/>
      <c r="P40" s="19"/>
      <c r="Q40" s="19"/>
      <c r="R40" s="19"/>
      <c r="S40" s="19"/>
      <c r="T40" s="19"/>
      <c r="U40" s="19"/>
      <c r="V40" s="19"/>
      <c r="W40" s="17"/>
      <c r="X40" s="17"/>
      <c r="Y40" s="17"/>
      <c r="Z40" s="17"/>
      <c r="AA40" s="17"/>
      <c r="AB40" s="17"/>
      <c r="AC40" s="17"/>
      <c r="AD40" s="17"/>
      <c r="AE40" s="17"/>
      <c r="AF40" s="17"/>
      <c r="AG40" s="17"/>
      <c r="AH40" s="17"/>
      <c r="AI40" s="17"/>
      <c r="AJ40" s="17"/>
      <c r="AK40" s="17"/>
    </row>
    <row r="41" spans="1:37" s="3" customFormat="1" ht="12" x14ac:dyDescent="0.3">
      <c r="A41" s="17"/>
      <c r="C41" s="3" t="s">
        <v>113</v>
      </c>
      <c r="D41" s="37">
        <v>7.92</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1:37" s="3" customFormat="1" ht="12" x14ac:dyDescent="0.3">
      <c r="A42" s="17"/>
      <c r="C42" s="9" t="s">
        <v>114</v>
      </c>
      <c r="D42" s="10" t="s">
        <v>20</v>
      </c>
      <c r="E42" s="23"/>
      <c r="F42" s="22">
        <f>$D$41*F16+$D$41*(1+$D$40)*F15</f>
        <v>0</v>
      </c>
      <c r="G42" s="22">
        <f t="shared" ref="G42:V42" si="15">$D$41*G16+$D$41*(1+$D$40)*G15</f>
        <v>0</v>
      </c>
      <c r="H42" s="22">
        <f t="shared" si="15"/>
        <v>485.03396357281548</v>
      </c>
      <c r="I42" s="22">
        <f t="shared" si="15"/>
        <v>454.28106828607866</v>
      </c>
      <c r="J42" s="22">
        <f t="shared" si="15"/>
        <v>417.55154087909744</v>
      </c>
      <c r="K42" s="22">
        <f t="shared" si="15"/>
        <v>378.21550637631947</v>
      </c>
      <c r="L42" s="22">
        <f t="shared" si="15"/>
        <v>338.81129113145818</v>
      </c>
      <c r="M42" s="22">
        <f t="shared" si="15"/>
        <v>311.83704018719158</v>
      </c>
      <c r="N42" s="22">
        <f t="shared" si="15"/>
        <v>286.26481726704861</v>
      </c>
      <c r="O42" s="22">
        <f t="shared" si="15"/>
        <v>261.69162046261107</v>
      </c>
      <c r="P42" s="22">
        <f t="shared" si="15"/>
        <v>237.32627436822301</v>
      </c>
      <c r="Q42" s="22">
        <f t="shared" si="15"/>
        <v>212.9023910270063</v>
      </c>
      <c r="R42" s="22">
        <f t="shared" si="15"/>
        <v>198.75256957342239</v>
      </c>
      <c r="S42" s="22">
        <f t="shared" si="15"/>
        <v>183.74478469377954</v>
      </c>
      <c r="T42" s="22">
        <f t="shared" si="15"/>
        <v>167.91613629337525</v>
      </c>
      <c r="U42" s="22">
        <f t="shared" si="15"/>
        <v>151.44825662857232</v>
      </c>
      <c r="V42" s="22">
        <f t="shared" si="15"/>
        <v>135.08093193855112</v>
      </c>
      <c r="W42" s="17"/>
      <c r="X42" s="17"/>
      <c r="Y42" s="17"/>
      <c r="Z42" s="17"/>
      <c r="AA42" s="17"/>
      <c r="AB42" s="17"/>
      <c r="AC42" s="17"/>
      <c r="AD42" s="17"/>
      <c r="AE42" s="17"/>
      <c r="AF42" s="17"/>
      <c r="AG42" s="17"/>
      <c r="AH42" s="17"/>
      <c r="AI42" s="17"/>
      <c r="AJ42" s="17"/>
      <c r="AK42" s="17"/>
    </row>
    <row r="43" spans="1:37" s="3" customFormat="1" ht="12" x14ac:dyDescent="0.3">
      <c r="A43" s="17"/>
      <c r="E43" s="17"/>
      <c r="F43" s="19"/>
      <c r="G43" s="19"/>
      <c r="H43" s="19"/>
      <c r="I43" s="19"/>
      <c r="J43" s="19"/>
      <c r="K43" s="19"/>
      <c r="L43" s="19"/>
      <c r="M43" s="19"/>
      <c r="N43" s="19"/>
      <c r="O43" s="19"/>
      <c r="P43" s="19"/>
      <c r="Q43" s="19"/>
      <c r="R43" s="19"/>
      <c r="S43" s="19"/>
      <c r="T43" s="19"/>
      <c r="U43" s="19"/>
      <c r="V43" s="19"/>
      <c r="W43" s="17"/>
      <c r="X43" s="17"/>
      <c r="Y43" s="17"/>
      <c r="Z43" s="17"/>
      <c r="AA43" s="17"/>
      <c r="AB43" s="17"/>
      <c r="AC43" s="17"/>
      <c r="AD43" s="17"/>
      <c r="AE43" s="17"/>
      <c r="AF43" s="17"/>
      <c r="AG43" s="17"/>
      <c r="AH43" s="17"/>
      <c r="AI43" s="17"/>
      <c r="AJ43" s="17"/>
      <c r="AK43" s="17"/>
    </row>
    <row r="44" spans="1:37" s="3" customFormat="1" ht="12" x14ac:dyDescent="0.3">
      <c r="A44" s="17"/>
      <c r="C44" s="3" t="s">
        <v>141</v>
      </c>
      <c r="D44" s="3" t="s">
        <v>21</v>
      </c>
      <c r="E44" s="17"/>
      <c r="F44" s="38">
        <v>8.1999999999999993</v>
      </c>
      <c r="G44" s="38">
        <v>7.3</v>
      </c>
      <c r="H44" s="38">
        <v>7.6210762331838584</v>
      </c>
      <c r="I44" s="38">
        <v>7.6780669144981433</v>
      </c>
      <c r="J44" s="38">
        <v>7.6177777777777784</v>
      </c>
      <c r="K44" s="38">
        <v>7.4750692520775637</v>
      </c>
      <c r="L44" s="38">
        <v>7.2175675675675688</v>
      </c>
      <c r="M44" s="38">
        <v>7.2277777777777787</v>
      </c>
      <c r="N44" s="38">
        <v>6.8299287410926386</v>
      </c>
      <c r="O44" s="38">
        <v>6.5183411214953288</v>
      </c>
      <c r="P44" s="38">
        <v>6.362068965517242</v>
      </c>
      <c r="Q44" s="38">
        <v>6.2352941176470589</v>
      </c>
      <c r="R44" s="38">
        <f>Q44</f>
        <v>6.2352941176470589</v>
      </c>
      <c r="S44" s="38">
        <f t="shared" ref="S44:V45" si="16">R44</f>
        <v>6.2352941176470589</v>
      </c>
      <c r="T44" s="38">
        <f t="shared" si="16"/>
        <v>6.2352941176470589</v>
      </c>
      <c r="U44" s="38">
        <f t="shared" si="16"/>
        <v>6.2352941176470589</v>
      </c>
      <c r="V44" s="38">
        <f t="shared" si="16"/>
        <v>6.2352941176470589</v>
      </c>
      <c r="W44" s="17"/>
      <c r="X44" s="17"/>
      <c r="Y44" s="17"/>
      <c r="Z44" s="17"/>
      <c r="AA44" s="17"/>
      <c r="AB44" s="17"/>
      <c r="AC44" s="17"/>
      <c r="AD44" s="17"/>
      <c r="AE44" s="17"/>
      <c r="AF44" s="17"/>
      <c r="AG44" s="17"/>
      <c r="AH44" s="17"/>
      <c r="AI44" s="17"/>
      <c r="AJ44" s="17"/>
      <c r="AK44" s="17"/>
    </row>
    <row r="45" spans="1:37" s="3" customFormat="1" ht="12" x14ac:dyDescent="0.3">
      <c r="A45" s="17"/>
      <c r="C45" s="3" t="s">
        <v>142</v>
      </c>
      <c r="D45" s="3" t="s">
        <v>21</v>
      </c>
      <c r="E45" s="17"/>
      <c r="F45" s="24">
        <v>15.8</v>
      </c>
      <c r="G45" s="24">
        <v>13.006073446327687</v>
      </c>
      <c r="H45" s="24">
        <v>11.853363228699552</v>
      </c>
      <c r="I45" s="24">
        <v>10.773420074349442</v>
      </c>
      <c r="J45" s="24">
        <v>10.16</v>
      </c>
      <c r="K45" s="24">
        <v>9.6492382271468138</v>
      </c>
      <c r="L45" s="24">
        <v>9.0957002457002467</v>
      </c>
      <c r="M45" s="24">
        <v>9.0333333333333332</v>
      </c>
      <c r="N45" s="24">
        <v>8.6471496437054647</v>
      </c>
      <c r="O45" s="24">
        <v>8.3043224299065415</v>
      </c>
      <c r="P45" s="24">
        <v>8.1540517241379309</v>
      </c>
      <c r="Q45" s="24">
        <v>8</v>
      </c>
      <c r="R45" s="38">
        <f>Q45</f>
        <v>8</v>
      </c>
      <c r="S45" s="38">
        <f t="shared" si="16"/>
        <v>8</v>
      </c>
      <c r="T45" s="38">
        <f t="shared" si="16"/>
        <v>8</v>
      </c>
      <c r="U45" s="38">
        <f t="shared" si="16"/>
        <v>8</v>
      </c>
      <c r="V45" s="38">
        <f t="shared" si="16"/>
        <v>8</v>
      </c>
      <c r="W45" s="17"/>
      <c r="X45" s="17"/>
      <c r="Y45" s="17"/>
      <c r="Z45" s="17"/>
      <c r="AA45" s="17"/>
      <c r="AB45" s="17"/>
      <c r="AC45" s="17"/>
      <c r="AD45" s="17"/>
      <c r="AE45" s="17"/>
      <c r="AF45" s="17"/>
      <c r="AG45" s="17"/>
      <c r="AH45" s="17"/>
      <c r="AI45" s="17"/>
      <c r="AJ45" s="17"/>
      <c r="AK45" s="17"/>
    </row>
    <row r="46" spans="1:37" s="3" customFormat="1" ht="12" x14ac:dyDescent="0.3">
      <c r="A46" s="17"/>
      <c r="C46" s="3" t="s">
        <v>102</v>
      </c>
      <c r="D46" s="37">
        <v>2275</v>
      </c>
      <c r="E46" s="17"/>
      <c r="F46" s="19"/>
      <c r="G46" s="19"/>
      <c r="H46" s="19"/>
      <c r="I46" s="19"/>
      <c r="J46" s="19"/>
      <c r="K46" s="19"/>
      <c r="L46" s="19"/>
      <c r="M46" s="19"/>
      <c r="N46" s="19"/>
      <c r="O46" s="19"/>
      <c r="P46" s="19"/>
      <c r="Q46" s="19"/>
      <c r="R46" s="19"/>
      <c r="S46" s="19"/>
      <c r="T46" s="19"/>
      <c r="U46" s="19"/>
      <c r="V46" s="19"/>
      <c r="W46" s="17"/>
      <c r="X46" s="39"/>
      <c r="Y46" s="39"/>
      <c r="Z46" s="39"/>
      <c r="AA46" s="39"/>
      <c r="AB46" s="39"/>
      <c r="AC46" s="39"/>
      <c r="AD46" s="39"/>
      <c r="AE46" s="39"/>
      <c r="AF46" s="39"/>
      <c r="AG46" s="17"/>
      <c r="AH46" s="17"/>
      <c r="AI46" s="17"/>
      <c r="AJ46" s="17"/>
      <c r="AK46" s="17"/>
    </row>
    <row r="47" spans="1:37" s="3" customFormat="1" ht="12" x14ac:dyDescent="0.3">
      <c r="A47" s="17"/>
      <c r="C47" s="3" t="s">
        <v>103</v>
      </c>
      <c r="D47" s="37">
        <v>2600</v>
      </c>
      <c r="E47" s="17"/>
      <c r="F47" s="19"/>
      <c r="G47" s="19"/>
      <c r="H47" s="19"/>
      <c r="I47" s="19"/>
      <c r="J47" s="19"/>
      <c r="K47" s="19"/>
      <c r="L47" s="19"/>
      <c r="M47" s="19"/>
      <c r="N47" s="19"/>
      <c r="O47" s="19"/>
      <c r="P47" s="19"/>
      <c r="Q47" s="19"/>
      <c r="R47" s="19"/>
      <c r="S47" s="19"/>
      <c r="T47" s="19"/>
      <c r="U47" s="19"/>
      <c r="V47" s="19"/>
      <c r="W47" s="17"/>
      <c r="X47" s="39"/>
      <c r="Y47" s="39"/>
      <c r="Z47" s="39"/>
      <c r="AA47" s="39"/>
      <c r="AB47" s="39"/>
      <c r="AC47" s="39"/>
      <c r="AD47" s="39"/>
      <c r="AE47" s="39"/>
      <c r="AF47" s="39"/>
      <c r="AG47" s="17"/>
      <c r="AH47" s="17"/>
      <c r="AI47" s="17"/>
      <c r="AJ47" s="17"/>
      <c r="AK47" s="17"/>
    </row>
    <row r="48" spans="1:37" s="3" customFormat="1" ht="12" x14ac:dyDescent="0.3">
      <c r="A48" s="17"/>
      <c r="C48" s="9" t="s">
        <v>145</v>
      </c>
      <c r="D48" s="10" t="s">
        <v>20</v>
      </c>
      <c r="E48" s="23"/>
      <c r="F48" s="22">
        <f t="shared" ref="F48:V48" si="17">IFERROR(F45*$D$47/1000*F23*(F20/F18)+F44*(1+$D$40)*$D$46/1000*F23*(F19/F18),0)</f>
        <v>0</v>
      </c>
      <c r="G48" s="22">
        <f t="shared" si="17"/>
        <v>0</v>
      </c>
      <c r="H48" s="22">
        <f t="shared" si="17"/>
        <v>940.71150866758433</v>
      </c>
      <c r="I48" s="22">
        <f t="shared" si="17"/>
        <v>801.15148077074059</v>
      </c>
      <c r="J48" s="22">
        <f t="shared" si="17"/>
        <v>694.5927339585877</v>
      </c>
      <c r="K48" s="22">
        <f t="shared" si="17"/>
        <v>597.59814261121062</v>
      </c>
      <c r="L48" s="22">
        <f t="shared" si="17"/>
        <v>504.66570102159483</v>
      </c>
      <c r="M48" s="22">
        <f t="shared" si="17"/>
        <v>461.30208940021976</v>
      </c>
      <c r="N48" s="22">
        <f t="shared" si="17"/>
        <v>405.33623704316943</v>
      </c>
      <c r="O48" s="22">
        <f t="shared" si="17"/>
        <v>355.82693896356778</v>
      </c>
      <c r="P48" s="22">
        <f t="shared" si="17"/>
        <v>316.83539341287417</v>
      </c>
      <c r="Q48" s="22">
        <f t="shared" si="17"/>
        <v>278.68278327080748</v>
      </c>
      <c r="R48" s="22">
        <f t="shared" si="17"/>
        <v>2.7236771095845764</v>
      </c>
      <c r="S48" s="22">
        <f t="shared" si="17"/>
        <v>3.777941778444772</v>
      </c>
      <c r="T48" s="22">
        <f t="shared" si="17"/>
        <v>4.887282919573531</v>
      </c>
      <c r="U48" s="22">
        <f t="shared" si="17"/>
        <v>5.8040066267621544</v>
      </c>
      <c r="V48" s="22">
        <f t="shared" si="17"/>
        <v>6.7060673386551963</v>
      </c>
      <c r="W48" s="17"/>
      <c r="X48" s="22"/>
      <c r="Y48" s="22"/>
      <c r="Z48" s="22"/>
      <c r="AA48" s="22"/>
      <c r="AB48" s="22"/>
      <c r="AC48" s="22"/>
      <c r="AD48" s="22"/>
      <c r="AE48" s="17"/>
      <c r="AF48" s="17"/>
      <c r="AG48" s="17"/>
      <c r="AH48" s="17"/>
      <c r="AI48" s="17"/>
      <c r="AJ48" s="17"/>
      <c r="AK48" s="17"/>
    </row>
    <row r="49" spans="1:37" s="3" customFormat="1" ht="12" x14ac:dyDescent="0.3">
      <c r="A49" s="17"/>
      <c r="D49" s="10"/>
      <c r="E49" s="17"/>
      <c r="F49" s="19"/>
      <c r="G49" s="19"/>
      <c r="H49" s="19"/>
      <c r="I49" s="19"/>
      <c r="J49" s="19"/>
      <c r="K49" s="19"/>
      <c r="L49" s="19"/>
      <c r="M49" s="19"/>
      <c r="N49" s="19"/>
      <c r="O49" s="19"/>
      <c r="P49" s="19"/>
      <c r="Q49" s="19"/>
      <c r="R49" s="19"/>
      <c r="S49" s="19"/>
      <c r="T49" s="19"/>
      <c r="U49" s="19"/>
      <c r="V49" s="19"/>
      <c r="W49" s="17"/>
      <c r="X49" s="17"/>
      <c r="Y49" s="17"/>
      <c r="Z49" s="17"/>
      <c r="AA49" s="17"/>
      <c r="AB49" s="17"/>
      <c r="AC49" s="17"/>
      <c r="AD49" s="17"/>
      <c r="AE49" s="17"/>
      <c r="AF49" s="17"/>
      <c r="AG49" s="17"/>
      <c r="AH49" s="17"/>
      <c r="AI49" s="17"/>
      <c r="AJ49" s="17"/>
      <c r="AK49" s="17"/>
    </row>
    <row r="50" spans="1:37" s="3" customFormat="1" ht="12" x14ac:dyDescent="0.3">
      <c r="A50" s="17"/>
      <c r="C50" s="3" t="s">
        <v>25</v>
      </c>
      <c r="D50" s="37">
        <v>10</v>
      </c>
      <c r="E50" s="17"/>
      <c r="F50" s="19"/>
      <c r="G50" s="19"/>
      <c r="H50" s="19"/>
      <c r="I50" s="19"/>
      <c r="J50" s="19"/>
      <c r="K50" s="19"/>
      <c r="L50" s="19"/>
      <c r="M50" s="19"/>
      <c r="N50" s="19"/>
      <c r="O50" s="19"/>
      <c r="P50" s="19"/>
      <c r="Q50" s="19"/>
      <c r="R50" s="19"/>
      <c r="S50" s="19"/>
      <c r="T50" s="19"/>
      <c r="U50" s="19"/>
      <c r="V50" s="19"/>
      <c r="W50" s="17"/>
      <c r="X50" s="17"/>
      <c r="Y50" s="17"/>
      <c r="Z50" s="17"/>
      <c r="AA50" s="17"/>
      <c r="AB50" s="17"/>
      <c r="AC50" s="17"/>
      <c r="AD50" s="17"/>
      <c r="AE50" s="17"/>
      <c r="AF50" s="17"/>
      <c r="AG50" s="17"/>
      <c r="AH50" s="17"/>
      <c r="AI50" s="17"/>
      <c r="AJ50" s="17"/>
      <c r="AK50" s="17"/>
    </row>
    <row r="51" spans="1:37" s="3" customFormat="1" ht="12" x14ac:dyDescent="0.3">
      <c r="A51" s="17"/>
      <c r="C51" s="3" t="s">
        <v>26</v>
      </c>
      <c r="D51" s="37">
        <v>10</v>
      </c>
      <c r="E51" s="17"/>
      <c r="F51" s="19"/>
      <c r="G51" s="19"/>
      <c r="H51" s="19"/>
      <c r="I51" s="19"/>
      <c r="J51" s="19"/>
      <c r="K51" s="19"/>
      <c r="L51" s="19"/>
      <c r="M51" s="19"/>
      <c r="N51" s="19"/>
      <c r="O51" s="19"/>
      <c r="P51" s="19"/>
      <c r="Q51" s="19"/>
      <c r="R51" s="19"/>
      <c r="S51" s="19"/>
      <c r="T51" s="19"/>
      <c r="U51" s="19"/>
      <c r="V51" s="19"/>
      <c r="W51" s="17"/>
      <c r="X51" s="39"/>
      <c r="Y51" s="39"/>
      <c r="Z51" s="39"/>
      <c r="AA51" s="39"/>
      <c r="AB51" s="39"/>
      <c r="AC51" s="39"/>
      <c r="AD51" s="39"/>
      <c r="AE51" s="39"/>
      <c r="AF51" s="39"/>
      <c r="AG51" s="17"/>
      <c r="AH51" s="17"/>
      <c r="AI51" s="17"/>
      <c r="AJ51" s="17"/>
      <c r="AK51" s="17"/>
    </row>
    <row r="52" spans="1:37" s="3" customFormat="1" ht="12" x14ac:dyDescent="0.3">
      <c r="A52" s="17"/>
      <c r="C52" s="3" t="s">
        <v>27</v>
      </c>
      <c r="D52" s="37">
        <v>50</v>
      </c>
      <c r="E52" s="17"/>
      <c r="F52" s="19"/>
      <c r="G52" s="19"/>
      <c r="H52" s="19"/>
      <c r="I52" s="19"/>
      <c r="J52" s="19"/>
      <c r="K52" s="19"/>
      <c r="L52" s="19"/>
      <c r="M52" s="19"/>
      <c r="N52" s="19"/>
      <c r="O52" s="19"/>
      <c r="P52" s="19"/>
      <c r="Q52" s="19"/>
      <c r="R52" s="19"/>
      <c r="S52" s="19"/>
      <c r="T52" s="19"/>
      <c r="U52" s="19"/>
      <c r="V52" s="19"/>
      <c r="W52" s="17"/>
      <c r="X52" s="39"/>
      <c r="Y52" s="39"/>
      <c r="Z52" s="39"/>
      <c r="AA52" s="39"/>
      <c r="AB52" s="39"/>
      <c r="AC52" s="39"/>
      <c r="AD52" s="39"/>
      <c r="AE52" s="39"/>
      <c r="AF52" s="39"/>
      <c r="AG52" s="17"/>
      <c r="AH52" s="17"/>
      <c r="AI52" s="17"/>
      <c r="AJ52" s="17"/>
      <c r="AK52" s="17"/>
    </row>
    <row r="53" spans="1:37" s="3" customFormat="1" ht="12" x14ac:dyDescent="0.3">
      <c r="A53" s="17"/>
      <c r="C53" s="9" t="s">
        <v>143</v>
      </c>
      <c r="D53" s="10" t="s">
        <v>20</v>
      </c>
      <c r="E53" s="17"/>
      <c r="F53" s="22">
        <f t="shared" ref="F53:V53" si="18">IFERROR((F45*$D$47/1000+$D$51)*F24*(F20/F18)+(F44*(1+$D$40)*$D$46/1000+$D$50)*F24*(F19/F18),0)+F30*$D$52</f>
        <v>0</v>
      </c>
      <c r="G53" s="22">
        <f t="shared" si="18"/>
        <v>0</v>
      </c>
      <c r="H53" s="22">
        <f t="shared" si="18"/>
        <v>310.47805515009389</v>
      </c>
      <c r="I53" s="22">
        <f t="shared" si="18"/>
        <v>274.80970414379112</v>
      </c>
      <c r="J53" s="22">
        <f t="shared" si="18"/>
        <v>244.23257307863736</v>
      </c>
      <c r="K53" s="22">
        <f t="shared" si="18"/>
        <v>214.91026476933752</v>
      </c>
      <c r="L53" s="22">
        <f t="shared" si="18"/>
        <v>186.38335532362893</v>
      </c>
      <c r="M53" s="22">
        <f t="shared" si="18"/>
        <v>170.90563801912637</v>
      </c>
      <c r="N53" s="22">
        <f t="shared" si="18"/>
        <v>153.26271763649535</v>
      </c>
      <c r="O53" s="22">
        <f t="shared" si="18"/>
        <v>137.16231992536621</v>
      </c>
      <c r="P53" s="22">
        <f t="shared" si="18"/>
        <v>123.21805066245398</v>
      </c>
      <c r="Q53" s="22">
        <f t="shared" si="18"/>
        <v>109.41048941512474</v>
      </c>
      <c r="R53" s="22">
        <f t="shared" si="18"/>
        <v>1.184759070585625</v>
      </c>
      <c r="S53" s="22">
        <f t="shared" si="18"/>
        <v>1.6433485358473776</v>
      </c>
      <c r="T53" s="22">
        <f t="shared" si="18"/>
        <v>2.1258954481451302</v>
      </c>
      <c r="U53" s="22">
        <f t="shared" si="18"/>
        <v>2.5246566388496543</v>
      </c>
      <c r="V53" s="22">
        <f t="shared" si="18"/>
        <v>2.9170396444832454</v>
      </c>
      <c r="W53" s="17"/>
      <c r="X53" s="22"/>
      <c r="Y53" s="22"/>
      <c r="Z53" s="22"/>
      <c r="AA53" s="22"/>
      <c r="AB53" s="22"/>
      <c r="AC53" s="22"/>
      <c r="AD53" s="22"/>
      <c r="AE53" s="17"/>
      <c r="AF53" s="17"/>
      <c r="AG53" s="17"/>
      <c r="AH53" s="17"/>
      <c r="AI53" s="17"/>
      <c r="AJ53" s="17"/>
      <c r="AK53" s="17"/>
    </row>
    <row r="54" spans="1:37" s="3" customFormat="1" ht="12" x14ac:dyDescent="0.3">
      <c r="A54" s="17"/>
      <c r="E54" s="17"/>
      <c r="F54" s="19"/>
      <c r="G54" s="19"/>
      <c r="H54" s="19"/>
      <c r="I54" s="19"/>
      <c r="J54" s="19"/>
      <c r="K54" s="19"/>
      <c r="L54" s="19"/>
      <c r="M54" s="19"/>
      <c r="N54" s="19"/>
      <c r="O54" s="19"/>
      <c r="P54" s="19"/>
      <c r="Q54" s="19"/>
      <c r="R54" s="19"/>
      <c r="S54" s="19"/>
      <c r="T54" s="19"/>
      <c r="U54" s="19"/>
      <c r="V54" s="19"/>
      <c r="W54" s="17"/>
      <c r="X54" s="17"/>
      <c r="Y54" s="17"/>
      <c r="Z54" s="17"/>
      <c r="AA54" s="17"/>
      <c r="AB54" s="17"/>
      <c r="AC54" s="17"/>
      <c r="AD54" s="17"/>
      <c r="AE54" s="17"/>
      <c r="AF54" s="17"/>
      <c r="AG54" s="17"/>
      <c r="AH54" s="17"/>
      <c r="AI54" s="17"/>
      <c r="AJ54" s="17"/>
      <c r="AK54" s="17"/>
    </row>
    <row r="55" spans="1:37" s="3" customFormat="1" ht="12" x14ac:dyDescent="0.3">
      <c r="A55" s="17"/>
      <c r="C55" s="3" t="s">
        <v>28</v>
      </c>
      <c r="D55" s="37">
        <v>250</v>
      </c>
      <c r="E55" s="17"/>
      <c r="F55" s="19"/>
      <c r="G55" s="19"/>
      <c r="H55" s="19"/>
      <c r="I55" s="19"/>
      <c r="J55" s="19"/>
      <c r="K55" s="19"/>
      <c r="L55" s="19"/>
      <c r="M55" s="19"/>
      <c r="N55" s="19"/>
      <c r="O55" s="19"/>
      <c r="P55" s="19"/>
      <c r="Q55" s="19"/>
      <c r="R55" s="19"/>
      <c r="S55" s="19"/>
      <c r="T55" s="19"/>
      <c r="U55" s="19"/>
      <c r="V55" s="19"/>
      <c r="W55" s="17"/>
      <c r="X55" s="17"/>
      <c r="Y55" s="17"/>
      <c r="Z55" s="17"/>
      <c r="AA55" s="17"/>
      <c r="AB55" s="17"/>
      <c r="AC55" s="17"/>
      <c r="AD55" s="17"/>
      <c r="AE55" s="17"/>
      <c r="AF55" s="17"/>
      <c r="AG55" s="17"/>
      <c r="AH55" s="17"/>
      <c r="AI55" s="17"/>
      <c r="AJ55" s="17"/>
      <c r="AK55" s="17"/>
    </row>
    <row r="56" spans="1:37" s="3" customFormat="1" ht="12" x14ac:dyDescent="0.3">
      <c r="A56" s="17"/>
      <c r="C56" s="3" t="s">
        <v>29</v>
      </c>
      <c r="D56" s="37">
        <v>250</v>
      </c>
      <c r="E56" s="17"/>
      <c r="F56" s="19"/>
      <c r="G56" s="19"/>
      <c r="H56" s="19"/>
      <c r="I56" s="19"/>
      <c r="J56" s="19"/>
      <c r="K56" s="19"/>
      <c r="L56" s="19"/>
      <c r="M56" s="19"/>
      <c r="N56" s="19"/>
      <c r="O56" s="19"/>
      <c r="P56" s="19"/>
      <c r="Q56" s="19"/>
      <c r="R56" s="19"/>
      <c r="S56" s="19"/>
      <c r="T56" s="19"/>
      <c r="U56" s="19"/>
      <c r="V56" s="19"/>
      <c r="W56" s="17"/>
      <c r="X56" s="39"/>
      <c r="Y56" s="39"/>
      <c r="Z56" s="39"/>
      <c r="AA56" s="39"/>
      <c r="AB56" s="39"/>
      <c r="AC56" s="39"/>
      <c r="AD56" s="39"/>
      <c r="AE56" s="39"/>
      <c r="AF56" s="39"/>
      <c r="AG56" s="17"/>
      <c r="AH56" s="17"/>
      <c r="AI56" s="17"/>
      <c r="AJ56" s="17"/>
      <c r="AK56" s="17"/>
    </row>
    <row r="57" spans="1:37" s="3" customFormat="1" ht="12" x14ac:dyDescent="0.3">
      <c r="A57" s="17"/>
      <c r="C57" s="3" t="s">
        <v>115</v>
      </c>
      <c r="D57" s="37">
        <v>2.5</v>
      </c>
      <c r="E57" s="17"/>
      <c r="F57" s="19"/>
      <c r="G57" s="19"/>
      <c r="H57" s="19"/>
      <c r="I57" s="19"/>
      <c r="J57" s="19"/>
      <c r="K57" s="19"/>
      <c r="L57" s="19"/>
      <c r="M57" s="19"/>
      <c r="N57" s="19"/>
      <c r="O57" s="19"/>
      <c r="P57" s="19"/>
      <c r="Q57" s="19"/>
      <c r="R57" s="19"/>
      <c r="S57" s="19"/>
      <c r="T57" s="19"/>
      <c r="U57" s="19"/>
      <c r="V57" s="19"/>
      <c r="W57" s="17"/>
      <c r="X57" s="39"/>
      <c r="Y57" s="39"/>
      <c r="Z57" s="39"/>
      <c r="AA57" s="39"/>
      <c r="AB57" s="39"/>
      <c r="AC57" s="39"/>
      <c r="AD57" s="39"/>
      <c r="AE57" s="39"/>
      <c r="AF57" s="39"/>
      <c r="AG57" s="17"/>
      <c r="AH57" s="17"/>
      <c r="AI57" s="17"/>
      <c r="AJ57" s="17"/>
      <c r="AK57" s="17"/>
    </row>
    <row r="58" spans="1:37" s="3" customFormat="1" ht="12" x14ac:dyDescent="0.3">
      <c r="A58" s="17"/>
      <c r="C58" s="9" t="s">
        <v>144</v>
      </c>
      <c r="D58" s="10" t="s">
        <v>20</v>
      </c>
      <c r="E58" s="17"/>
      <c r="F58" s="22">
        <f t="shared" ref="F58:V58" si="19">IFERROR(($D$55)*F25/$D$57*(F19/F18)+($D$56)*F25/$D$57*(F20/F18)+F31*$D$52,0)</f>
        <v>0</v>
      </c>
      <c r="G58" s="22">
        <f t="shared" si="19"/>
        <v>0</v>
      </c>
      <c r="H58" s="22">
        <f t="shared" si="19"/>
        <v>2691.3865751646949</v>
      </c>
      <c r="I58" s="22">
        <f t="shared" si="19"/>
        <v>2520.7469757721465</v>
      </c>
      <c r="J58" s="22">
        <f t="shared" si="19"/>
        <v>2316.9085783122368</v>
      </c>
      <c r="K58" s="22">
        <f t="shared" si="19"/>
        <v>2098.5939974360986</v>
      </c>
      <c r="L58" s="22">
        <f t="shared" si="19"/>
        <v>1879.9047326248192</v>
      </c>
      <c r="M58" s="22">
        <f t="shared" si="19"/>
        <v>1730.1948430598134</v>
      </c>
      <c r="N58" s="22">
        <f t="shared" si="19"/>
        <v>1588.3003450129515</v>
      </c>
      <c r="O58" s="22">
        <f t="shared" si="19"/>
        <v>1451.9325069183578</v>
      </c>
      <c r="P58" s="22">
        <f t="shared" si="19"/>
        <v>1316.7213835573414</v>
      </c>
      <c r="Q58" s="22">
        <f t="shared" si="19"/>
        <v>1180.8265207411916</v>
      </c>
      <c r="R58" s="22">
        <f t="shared" si="19"/>
        <v>14.080520270711613</v>
      </c>
      <c r="S58" s="22">
        <f t="shared" si="19"/>
        <v>19.530723963485308</v>
      </c>
      <c r="T58" s="22">
        <f t="shared" si="19"/>
        <v>25.265655013069331</v>
      </c>
      <c r="U58" s="22">
        <f t="shared" si="19"/>
        <v>30.004816896938912</v>
      </c>
      <c r="V58" s="22">
        <f t="shared" si="19"/>
        <v>34.668175888548532</v>
      </c>
      <c r="W58" s="17"/>
      <c r="X58" s="22"/>
      <c r="Y58" s="22"/>
      <c r="Z58" s="22"/>
      <c r="AA58" s="22"/>
      <c r="AB58" s="22"/>
      <c r="AC58" s="22"/>
      <c r="AD58" s="22"/>
      <c r="AE58" s="17"/>
      <c r="AF58" s="17"/>
      <c r="AG58" s="17"/>
      <c r="AH58" s="17"/>
      <c r="AI58" s="17"/>
      <c r="AJ58" s="17"/>
      <c r="AK58" s="17"/>
    </row>
    <row r="59" spans="1:37" s="3" customFormat="1" ht="12" x14ac:dyDescent="0.3">
      <c r="A59" s="17"/>
      <c r="E59" s="17"/>
      <c r="F59" s="19"/>
      <c r="G59" s="19"/>
      <c r="H59" s="19"/>
      <c r="I59" s="19"/>
      <c r="J59" s="19"/>
      <c r="K59" s="19"/>
      <c r="L59" s="19"/>
      <c r="M59" s="19"/>
      <c r="N59" s="19"/>
      <c r="O59" s="19"/>
      <c r="P59" s="19"/>
      <c r="Q59" s="19"/>
      <c r="R59" s="19"/>
      <c r="S59" s="19"/>
      <c r="T59" s="19"/>
      <c r="U59" s="19"/>
      <c r="V59" s="19"/>
      <c r="W59" s="17"/>
      <c r="X59" s="17"/>
      <c r="Y59" s="17"/>
      <c r="Z59" s="17"/>
      <c r="AA59" s="17"/>
      <c r="AB59" s="17"/>
      <c r="AC59" s="17"/>
      <c r="AD59" s="17"/>
      <c r="AE59" s="17"/>
      <c r="AF59" s="17"/>
      <c r="AG59" s="17"/>
      <c r="AH59" s="17"/>
      <c r="AI59" s="17"/>
      <c r="AJ59" s="17"/>
      <c r="AK59" s="17"/>
    </row>
    <row r="60" spans="1:37" s="3" customFormat="1" ht="12" x14ac:dyDescent="0.3">
      <c r="A60" s="17"/>
      <c r="C60" s="9" t="s">
        <v>293</v>
      </c>
      <c r="D60" s="10" t="s">
        <v>20</v>
      </c>
      <c r="E60" s="17"/>
      <c r="F60" s="22">
        <f t="shared" ref="F60:V60" si="20">F58+F53+F48-F42</f>
        <v>0</v>
      </c>
      <c r="G60" s="22">
        <f t="shared" si="20"/>
        <v>0</v>
      </c>
      <c r="H60" s="22">
        <f t="shared" si="20"/>
        <v>3457.5421754095578</v>
      </c>
      <c r="I60" s="22">
        <f t="shared" si="20"/>
        <v>3142.4270924006</v>
      </c>
      <c r="J60" s="22">
        <f t="shared" si="20"/>
        <v>2838.1823444703646</v>
      </c>
      <c r="K60" s="22">
        <f t="shared" si="20"/>
        <v>2532.8868984403275</v>
      </c>
      <c r="L60" s="22">
        <f t="shared" si="20"/>
        <v>2232.1424978385849</v>
      </c>
      <c r="M60" s="22">
        <f t="shared" si="20"/>
        <v>2050.5655302919677</v>
      </c>
      <c r="N60" s="22">
        <f t="shared" si="20"/>
        <v>1860.6344824255677</v>
      </c>
      <c r="O60" s="22">
        <f t="shared" si="20"/>
        <v>1683.2301453446807</v>
      </c>
      <c r="P60" s="22">
        <f t="shared" si="20"/>
        <v>1519.4485532644467</v>
      </c>
      <c r="Q60" s="22">
        <f t="shared" si="20"/>
        <v>1356.0174024001176</v>
      </c>
      <c r="R60" s="22">
        <f t="shared" si="20"/>
        <v>-180.76361312254056</v>
      </c>
      <c r="S60" s="22">
        <f t="shared" si="20"/>
        <v>-158.79277041600207</v>
      </c>
      <c r="T60" s="22">
        <f t="shared" si="20"/>
        <v>-135.63730291258724</v>
      </c>
      <c r="U60" s="22">
        <f t="shared" si="20"/>
        <v>-113.1147764660216</v>
      </c>
      <c r="V60" s="22">
        <f t="shared" si="20"/>
        <v>-90.789649066864143</v>
      </c>
      <c r="W60" s="17"/>
      <c r="X60" s="22"/>
      <c r="Y60" s="22"/>
      <c r="Z60" s="22"/>
      <c r="AA60" s="22"/>
      <c r="AB60" s="22"/>
      <c r="AC60" s="22"/>
      <c r="AD60" s="22"/>
      <c r="AE60" s="17"/>
      <c r="AF60" s="17"/>
      <c r="AG60" s="17"/>
      <c r="AH60" s="17"/>
      <c r="AI60" s="17"/>
      <c r="AJ60" s="17"/>
      <c r="AK60" s="17"/>
    </row>
    <row r="61" spans="1:37" s="3" customFormat="1" ht="12" x14ac:dyDescent="0.3">
      <c r="A61" s="17"/>
      <c r="E61" s="17"/>
      <c r="F61" s="19"/>
      <c r="G61" s="19"/>
      <c r="H61" s="19"/>
      <c r="I61" s="19"/>
      <c r="J61" s="19"/>
      <c r="K61" s="19"/>
      <c r="L61" s="19"/>
      <c r="M61" s="19"/>
      <c r="N61" s="19"/>
      <c r="O61" s="19"/>
      <c r="P61" s="19"/>
      <c r="Q61" s="19"/>
      <c r="R61" s="19"/>
      <c r="S61" s="19"/>
      <c r="T61" s="19"/>
      <c r="U61" s="19"/>
      <c r="V61" s="19"/>
      <c r="W61" s="17"/>
      <c r="X61" s="17"/>
      <c r="Y61" s="17"/>
      <c r="Z61" s="17"/>
      <c r="AA61" s="17"/>
      <c r="AB61" s="17"/>
      <c r="AC61" s="17"/>
      <c r="AD61" s="17"/>
      <c r="AE61" s="17"/>
      <c r="AF61" s="17"/>
      <c r="AG61" s="17"/>
      <c r="AH61" s="17"/>
      <c r="AI61" s="17"/>
      <c r="AJ61" s="17"/>
      <c r="AK61" s="17"/>
    </row>
    <row r="62" spans="1:37" s="3" customFormat="1" ht="12" x14ac:dyDescent="0.3">
      <c r="A62" s="17"/>
      <c r="C62" s="11" t="s">
        <v>116</v>
      </c>
      <c r="D62" s="11"/>
      <c r="E62" s="17"/>
      <c r="F62" s="19"/>
      <c r="G62" s="19"/>
      <c r="H62" s="19"/>
      <c r="I62" s="19"/>
      <c r="J62" s="19"/>
      <c r="K62" s="19"/>
      <c r="L62" s="19"/>
      <c r="M62" s="19"/>
      <c r="N62" s="19"/>
      <c r="O62" s="19"/>
      <c r="P62" s="19"/>
      <c r="Q62" s="19"/>
      <c r="R62" s="19"/>
      <c r="S62" s="19"/>
      <c r="T62" s="19"/>
      <c r="U62" s="19"/>
      <c r="V62" s="19"/>
      <c r="W62" s="17"/>
      <c r="X62" s="17"/>
      <c r="Y62" s="17"/>
      <c r="Z62" s="17"/>
      <c r="AA62" s="17"/>
      <c r="AB62" s="17"/>
      <c r="AC62" s="17"/>
      <c r="AD62" s="17"/>
      <c r="AE62" s="17"/>
      <c r="AF62" s="17"/>
      <c r="AG62" s="17"/>
      <c r="AH62" s="17"/>
      <c r="AI62" s="17"/>
      <c r="AJ62" s="17"/>
      <c r="AK62" s="17"/>
    </row>
    <row r="63" spans="1:37" s="17" customFormat="1" ht="12" x14ac:dyDescent="0.3">
      <c r="C63" s="23" t="s">
        <v>294</v>
      </c>
      <c r="D63" s="23"/>
      <c r="F63" s="19"/>
      <c r="G63" s="19"/>
      <c r="H63" s="19"/>
      <c r="I63" s="19"/>
      <c r="J63" s="19"/>
      <c r="K63" s="19"/>
      <c r="L63" s="19"/>
      <c r="M63" s="19"/>
      <c r="N63" s="19"/>
      <c r="O63" s="19"/>
      <c r="P63" s="19"/>
      <c r="Q63" s="19"/>
      <c r="R63" s="19"/>
      <c r="S63" s="19"/>
      <c r="T63" s="19"/>
      <c r="U63" s="19"/>
      <c r="V63" s="19"/>
    </row>
    <row r="64" spans="1:37" s="3" customFormat="1" ht="12" x14ac:dyDescent="0.3">
      <c r="A64" s="17"/>
      <c r="C64" s="3" t="s">
        <v>117</v>
      </c>
      <c r="D64" s="8" t="s">
        <v>34</v>
      </c>
      <c r="E64" s="17"/>
      <c r="F64" s="21">
        <f>$D$46</f>
        <v>2275</v>
      </c>
      <c r="G64" s="21">
        <f t="shared" ref="G64:V64" si="21">$D$46</f>
        <v>2275</v>
      </c>
      <c r="H64" s="21">
        <f t="shared" si="21"/>
        <v>2275</v>
      </c>
      <c r="I64" s="21">
        <f t="shared" si="21"/>
        <v>2275</v>
      </c>
      <c r="J64" s="21">
        <f t="shared" si="21"/>
        <v>2275</v>
      </c>
      <c r="K64" s="21">
        <f t="shared" si="21"/>
        <v>2275</v>
      </c>
      <c r="L64" s="21">
        <f t="shared" si="21"/>
        <v>2275</v>
      </c>
      <c r="M64" s="21">
        <f t="shared" si="21"/>
        <v>2275</v>
      </c>
      <c r="N64" s="21">
        <f t="shared" si="21"/>
        <v>2275</v>
      </c>
      <c r="O64" s="21">
        <f t="shared" si="21"/>
        <v>2275</v>
      </c>
      <c r="P64" s="21">
        <f t="shared" si="21"/>
        <v>2275</v>
      </c>
      <c r="Q64" s="21">
        <f t="shared" si="21"/>
        <v>2275</v>
      </c>
      <c r="R64" s="21">
        <f t="shared" si="21"/>
        <v>2275</v>
      </c>
      <c r="S64" s="21">
        <f t="shared" si="21"/>
        <v>2275</v>
      </c>
      <c r="T64" s="21">
        <f t="shared" si="21"/>
        <v>2275</v>
      </c>
      <c r="U64" s="21">
        <f t="shared" si="21"/>
        <v>2275</v>
      </c>
      <c r="V64" s="21">
        <f t="shared" si="21"/>
        <v>2275</v>
      </c>
      <c r="W64" s="17"/>
      <c r="X64" s="17"/>
      <c r="Y64" s="17"/>
      <c r="Z64" s="17"/>
      <c r="AA64" s="17"/>
      <c r="AB64" s="17"/>
      <c r="AC64" s="17"/>
      <c r="AD64" s="17"/>
      <c r="AE64" s="17"/>
      <c r="AF64" s="17"/>
      <c r="AG64" s="17"/>
      <c r="AH64" s="17"/>
      <c r="AI64" s="17"/>
      <c r="AJ64" s="17"/>
      <c r="AK64" s="17"/>
    </row>
    <row r="65" spans="1:37" s="3" customFormat="1" ht="12" x14ac:dyDescent="0.3">
      <c r="A65" s="17"/>
      <c r="C65" s="3" t="s">
        <v>118</v>
      </c>
      <c r="D65" s="8" t="s">
        <v>34</v>
      </c>
      <c r="E65" s="17"/>
      <c r="F65" s="21">
        <f>$D$47</f>
        <v>2600</v>
      </c>
      <c r="G65" s="21">
        <f t="shared" ref="G65:V65" si="22">$D$47</f>
        <v>2600</v>
      </c>
      <c r="H65" s="21">
        <f t="shared" si="22"/>
        <v>2600</v>
      </c>
      <c r="I65" s="21">
        <f t="shared" si="22"/>
        <v>2600</v>
      </c>
      <c r="J65" s="21">
        <f t="shared" si="22"/>
        <v>2600</v>
      </c>
      <c r="K65" s="21">
        <f t="shared" si="22"/>
        <v>2600</v>
      </c>
      <c r="L65" s="21">
        <f t="shared" si="22"/>
        <v>2600</v>
      </c>
      <c r="M65" s="21">
        <f t="shared" si="22"/>
        <v>2600</v>
      </c>
      <c r="N65" s="21">
        <f t="shared" si="22"/>
        <v>2600</v>
      </c>
      <c r="O65" s="21">
        <f t="shared" si="22"/>
        <v>2600</v>
      </c>
      <c r="P65" s="21">
        <f t="shared" si="22"/>
        <v>2600</v>
      </c>
      <c r="Q65" s="21">
        <f t="shared" si="22"/>
        <v>2600</v>
      </c>
      <c r="R65" s="21">
        <f t="shared" si="22"/>
        <v>2600</v>
      </c>
      <c r="S65" s="21">
        <f t="shared" si="22"/>
        <v>2600</v>
      </c>
      <c r="T65" s="21">
        <f t="shared" si="22"/>
        <v>2600</v>
      </c>
      <c r="U65" s="21">
        <f t="shared" si="22"/>
        <v>2600</v>
      </c>
      <c r="V65" s="21">
        <f t="shared" si="22"/>
        <v>2600</v>
      </c>
      <c r="W65" s="17"/>
      <c r="X65" s="17"/>
      <c r="Y65" s="17"/>
      <c r="Z65" s="17"/>
      <c r="AA65" s="17"/>
      <c r="AB65" s="17"/>
      <c r="AC65" s="17"/>
      <c r="AD65" s="17"/>
      <c r="AE65" s="17"/>
      <c r="AF65" s="17"/>
      <c r="AG65" s="17"/>
      <c r="AH65" s="17"/>
      <c r="AI65" s="17"/>
      <c r="AJ65" s="17"/>
      <c r="AK65" s="17"/>
    </row>
    <row r="66" spans="1:37" s="3" customFormat="1" ht="12" x14ac:dyDescent="0.3">
      <c r="A66" s="17"/>
      <c r="C66" s="3" t="s">
        <v>119</v>
      </c>
      <c r="D66" s="8" t="s">
        <v>35</v>
      </c>
      <c r="E66" s="17"/>
      <c r="F66" s="21">
        <f>91*90%</f>
        <v>81.900000000000006</v>
      </c>
      <c r="G66" s="21">
        <f t="shared" ref="G66:V66" si="23">91*90%</f>
        <v>81.900000000000006</v>
      </c>
      <c r="H66" s="21">
        <f t="shared" si="23"/>
        <v>81.900000000000006</v>
      </c>
      <c r="I66" s="21">
        <f t="shared" si="23"/>
        <v>81.900000000000006</v>
      </c>
      <c r="J66" s="21">
        <f t="shared" si="23"/>
        <v>81.900000000000006</v>
      </c>
      <c r="K66" s="21">
        <f t="shared" si="23"/>
        <v>81.900000000000006</v>
      </c>
      <c r="L66" s="21">
        <f t="shared" si="23"/>
        <v>81.900000000000006</v>
      </c>
      <c r="M66" s="21">
        <f t="shared" si="23"/>
        <v>81.900000000000006</v>
      </c>
      <c r="N66" s="21">
        <f t="shared" si="23"/>
        <v>81.900000000000006</v>
      </c>
      <c r="O66" s="21">
        <f t="shared" si="23"/>
        <v>81.900000000000006</v>
      </c>
      <c r="P66" s="21">
        <f t="shared" si="23"/>
        <v>81.900000000000006</v>
      </c>
      <c r="Q66" s="21">
        <f t="shared" si="23"/>
        <v>81.900000000000006</v>
      </c>
      <c r="R66" s="21">
        <f>91*90%</f>
        <v>81.900000000000006</v>
      </c>
      <c r="S66" s="21">
        <f t="shared" si="23"/>
        <v>81.900000000000006</v>
      </c>
      <c r="T66" s="21">
        <f t="shared" si="23"/>
        <v>81.900000000000006</v>
      </c>
      <c r="U66" s="21">
        <f t="shared" si="23"/>
        <v>81.900000000000006</v>
      </c>
      <c r="V66" s="21">
        <f t="shared" si="23"/>
        <v>81.900000000000006</v>
      </c>
      <c r="W66" s="17"/>
      <c r="X66" s="17"/>
      <c r="Y66" s="17"/>
      <c r="Z66" s="17"/>
      <c r="AA66" s="17"/>
      <c r="AB66" s="17"/>
      <c r="AC66" s="17"/>
      <c r="AD66" s="17"/>
      <c r="AE66" s="17"/>
      <c r="AF66" s="17"/>
      <c r="AG66" s="17"/>
      <c r="AH66" s="17"/>
      <c r="AI66" s="17"/>
      <c r="AJ66" s="17"/>
      <c r="AK66" s="17"/>
    </row>
    <row r="67" spans="1:37" s="3" customFormat="1" ht="12" x14ac:dyDescent="0.3">
      <c r="A67" s="17"/>
      <c r="C67" s="3" t="s">
        <v>120</v>
      </c>
      <c r="D67" s="8" t="s">
        <v>35</v>
      </c>
      <c r="E67" s="17"/>
      <c r="F67" s="21">
        <f>93*91%</f>
        <v>84.63000000000001</v>
      </c>
      <c r="G67" s="21">
        <f t="shared" ref="G67:V67" si="24">93*91%</f>
        <v>84.63000000000001</v>
      </c>
      <c r="H67" s="21">
        <f t="shared" si="24"/>
        <v>84.63000000000001</v>
      </c>
      <c r="I67" s="21">
        <f t="shared" si="24"/>
        <v>84.63000000000001</v>
      </c>
      <c r="J67" s="21">
        <f t="shared" si="24"/>
        <v>84.63000000000001</v>
      </c>
      <c r="K67" s="21">
        <f t="shared" si="24"/>
        <v>84.63000000000001</v>
      </c>
      <c r="L67" s="21">
        <f t="shared" si="24"/>
        <v>84.63000000000001</v>
      </c>
      <c r="M67" s="21">
        <f t="shared" si="24"/>
        <v>84.63000000000001</v>
      </c>
      <c r="N67" s="21">
        <f t="shared" si="24"/>
        <v>84.63000000000001</v>
      </c>
      <c r="O67" s="21">
        <f t="shared" si="24"/>
        <v>84.63000000000001</v>
      </c>
      <c r="P67" s="21">
        <f t="shared" si="24"/>
        <v>84.63000000000001</v>
      </c>
      <c r="Q67" s="21">
        <f t="shared" si="24"/>
        <v>84.63000000000001</v>
      </c>
      <c r="R67" s="21">
        <f>93*91%</f>
        <v>84.63000000000001</v>
      </c>
      <c r="S67" s="21">
        <f t="shared" si="24"/>
        <v>84.63000000000001</v>
      </c>
      <c r="T67" s="21">
        <f t="shared" si="24"/>
        <v>84.63000000000001</v>
      </c>
      <c r="U67" s="21">
        <f t="shared" si="24"/>
        <v>84.63000000000001</v>
      </c>
      <c r="V67" s="21">
        <f t="shared" si="24"/>
        <v>84.63000000000001</v>
      </c>
      <c r="W67" s="17"/>
      <c r="X67" s="17"/>
      <c r="Y67" s="17"/>
      <c r="Z67" s="17"/>
      <c r="AA67" s="17"/>
      <c r="AB67" s="17"/>
      <c r="AC67" s="17"/>
      <c r="AD67" s="17"/>
      <c r="AE67" s="17"/>
      <c r="AF67" s="17"/>
      <c r="AG67" s="17"/>
      <c r="AH67" s="17"/>
      <c r="AI67" s="17"/>
      <c r="AJ67" s="17"/>
      <c r="AK67" s="17"/>
    </row>
    <row r="68" spans="1:37" s="3" customFormat="1" ht="12" x14ac:dyDescent="0.3">
      <c r="A68" s="17"/>
      <c r="C68" s="3" t="s">
        <v>121</v>
      </c>
      <c r="D68" s="8" t="s">
        <v>30</v>
      </c>
      <c r="E68" s="17"/>
      <c r="F68" s="21">
        <f>F64/F66</f>
        <v>27.777777777777775</v>
      </c>
      <c r="G68" s="21">
        <f>G64/G66</f>
        <v>27.777777777777775</v>
      </c>
      <c r="H68" s="21">
        <f t="shared" ref="H68:V69" si="25">H64/H66</f>
        <v>27.777777777777775</v>
      </c>
      <c r="I68" s="21">
        <f t="shared" si="25"/>
        <v>27.777777777777775</v>
      </c>
      <c r="J68" s="21">
        <f t="shared" si="25"/>
        <v>27.777777777777775</v>
      </c>
      <c r="K68" s="21">
        <f t="shared" si="25"/>
        <v>27.777777777777775</v>
      </c>
      <c r="L68" s="21">
        <f t="shared" si="25"/>
        <v>27.777777777777775</v>
      </c>
      <c r="M68" s="21">
        <f t="shared" si="25"/>
        <v>27.777777777777775</v>
      </c>
      <c r="N68" s="21">
        <f t="shared" si="25"/>
        <v>27.777777777777775</v>
      </c>
      <c r="O68" s="21">
        <f t="shared" si="25"/>
        <v>27.777777777777775</v>
      </c>
      <c r="P68" s="21">
        <f t="shared" si="25"/>
        <v>27.777777777777775</v>
      </c>
      <c r="Q68" s="21">
        <f t="shared" si="25"/>
        <v>27.777777777777775</v>
      </c>
      <c r="R68" s="21">
        <f t="shared" si="25"/>
        <v>27.777777777777775</v>
      </c>
      <c r="S68" s="21">
        <f t="shared" si="25"/>
        <v>27.777777777777775</v>
      </c>
      <c r="T68" s="21">
        <f t="shared" si="25"/>
        <v>27.777777777777775</v>
      </c>
      <c r="U68" s="21">
        <f t="shared" si="25"/>
        <v>27.777777777777775</v>
      </c>
      <c r="V68" s="21">
        <f t="shared" si="25"/>
        <v>27.777777777777775</v>
      </c>
      <c r="W68" s="17"/>
      <c r="X68" s="17"/>
      <c r="Y68" s="17"/>
      <c r="Z68" s="17"/>
      <c r="AA68" s="17"/>
      <c r="AB68" s="17"/>
      <c r="AC68" s="17"/>
      <c r="AD68" s="17"/>
      <c r="AE68" s="17"/>
      <c r="AF68" s="17"/>
      <c r="AG68" s="17"/>
      <c r="AH68" s="17"/>
      <c r="AI68" s="17"/>
      <c r="AJ68" s="17"/>
      <c r="AK68" s="17"/>
    </row>
    <row r="69" spans="1:37" s="3" customFormat="1" ht="12" x14ac:dyDescent="0.3">
      <c r="A69" s="17"/>
      <c r="C69" s="3" t="s">
        <v>122</v>
      </c>
      <c r="D69" s="8" t="s">
        <v>30</v>
      </c>
      <c r="E69" s="17"/>
      <c r="F69" s="21">
        <f>F65/F67</f>
        <v>30.72196620583717</v>
      </c>
      <c r="G69" s="21">
        <f t="shared" ref="G69" si="26">G65/G67</f>
        <v>30.72196620583717</v>
      </c>
      <c r="H69" s="21">
        <f t="shared" si="25"/>
        <v>30.72196620583717</v>
      </c>
      <c r="I69" s="21">
        <f t="shared" si="25"/>
        <v>30.72196620583717</v>
      </c>
      <c r="J69" s="21">
        <f t="shared" si="25"/>
        <v>30.72196620583717</v>
      </c>
      <c r="K69" s="21">
        <f>K65/K67</f>
        <v>30.72196620583717</v>
      </c>
      <c r="L69" s="21">
        <f t="shared" si="25"/>
        <v>30.72196620583717</v>
      </c>
      <c r="M69" s="21">
        <f t="shared" si="25"/>
        <v>30.72196620583717</v>
      </c>
      <c r="N69" s="21">
        <f t="shared" si="25"/>
        <v>30.72196620583717</v>
      </c>
      <c r="O69" s="21">
        <f t="shared" si="25"/>
        <v>30.72196620583717</v>
      </c>
      <c r="P69" s="21">
        <f t="shared" si="25"/>
        <v>30.72196620583717</v>
      </c>
      <c r="Q69" s="21">
        <f t="shared" si="25"/>
        <v>30.72196620583717</v>
      </c>
      <c r="R69" s="21">
        <f t="shared" si="25"/>
        <v>30.72196620583717</v>
      </c>
      <c r="S69" s="21">
        <f t="shared" si="25"/>
        <v>30.72196620583717</v>
      </c>
      <c r="T69" s="21">
        <f t="shared" si="25"/>
        <v>30.72196620583717</v>
      </c>
      <c r="U69" s="21">
        <f t="shared" si="25"/>
        <v>30.72196620583717</v>
      </c>
      <c r="V69" s="21">
        <f t="shared" si="25"/>
        <v>30.72196620583717</v>
      </c>
      <c r="W69" s="17"/>
      <c r="X69" s="17"/>
      <c r="Y69" s="17"/>
      <c r="Z69" s="17"/>
      <c r="AA69" s="17"/>
      <c r="AB69" s="17"/>
      <c r="AC69" s="17"/>
      <c r="AD69" s="17"/>
      <c r="AE69" s="17"/>
      <c r="AF69" s="17"/>
      <c r="AG69" s="17"/>
      <c r="AH69" s="17"/>
      <c r="AI69" s="17"/>
      <c r="AJ69" s="17"/>
      <c r="AK69" s="17"/>
    </row>
    <row r="70" spans="1:37" s="3" customFormat="1" ht="12" x14ac:dyDescent="0.3">
      <c r="A70" s="17"/>
      <c r="C70" s="3" t="s">
        <v>123</v>
      </c>
      <c r="D70" s="8" t="s">
        <v>31</v>
      </c>
      <c r="E70" s="17"/>
      <c r="F70" s="21">
        <v>700</v>
      </c>
      <c r="G70" s="21">
        <v>700</v>
      </c>
      <c r="H70" s="21">
        <v>700</v>
      </c>
      <c r="I70" s="21">
        <v>700</v>
      </c>
      <c r="J70" s="21">
        <v>700</v>
      </c>
      <c r="K70" s="21">
        <v>700</v>
      </c>
      <c r="L70" s="21">
        <v>700</v>
      </c>
      <c r="M70" s="21">
        <v>700</v>
      </c>
      <c r="N70" s="21">
        <v>700</v>
      </c>
      <c r="O70" s="21">
        <v>700</v>
      </c>
      <c r="P70" s="21">
        <v>700</v>
      </c>
      <c r="Q70" s="21">
        <v>700</v>
      </c>
      <c r="R70" s="21">
        <v>700</v>
      </c>
      <c r="S70" s="21">
        <v>700</v>
      </c>
      <c r="T70" s="21">
        <v>700</v>
      </c>
      <c r="U70" s="21">
        <v>700</v>
      </c>
      <c r="V70" s="21">
        <v>700</v>
      </c>
      <c r="W70" s="17"/>
      <c r="X70" s="17"/>
      <c r="Y70" s="17"/>
      <c r="Z70" s="17"/>
      <c r="AA70" s="17"/>
      <c r="AB70" s="17"/>
      <c r="AC70" s="17"/>
      <c r="AD70" s="17"/>
      <c r="AE70" s="17"/>
      <c r="AF70" s="17"/>
      <c r="AG70" s="17"/>
      <c r="AH70" s="17"/>
      <c r="AI70" s="17"/>
      <c r="AJ70" s="17"/>
      <c r="AK70" s="17"/>
    </row>
    <row r="71" spans="1:37" s="3" customFormat="1" ht="12" x14ac:dyDescent="0.3">
      <c r="A71" s="17"/>
      <c r="C71" s="3" t="s">
        <v>124</v>
      </c>
      <c r="D71" s="8" t="s">
        <v>31</v>
      </c>
      <c r="E71" s="17"/>
      <c r="F71" s="21">
        <v>2200</v>
      </c>
      <c r="G71" s="21">
        <v>2200</v>
      </c>
      <c r="H71" s="21">
        <v>2200</v>
      </c>
      <c r="I71" s="21">
        <v>2200</v>
      </c>
      <c r="J71" s="21">
        <v>2200</v>
      </c>
      <c r="K71" s="21">
        <v>2200</v>
      </c>
      <c r="L71" s="21">
        <v>2200</v>
      </c>
      <c r="M71" s="21">
        <v>2200</v>
      </c>
      <c r="N71" s="21">
        <v>2200</v>
      </c>
      <c r="O71" s="21">
        <v>2200</v>
      </c>
      <c r="P71" s="21">
        <v>2200</v>
      </c>
      <c r="Q71" s="21">
        <v>2200</v>
      </c>
      <c r="R71" s="21">
        <v>2200</v>
      </c>
      <c r="S71" s="21">
        <v>2200</v>
      </c>
      <c r="T71" s="21">
        <v>2200</v>
      </c>
      <c r="U71" s="21">
        <v>2200</v>
      </c>
      <c r="V71" s="21">
        <v>2200</v>
      </c>
      <c r="W71" s="17"/>
      <c r="X71" s="17"/>
      <c r="Y71" s="17"/>
      <c r="Z71" s="17"/>
      <c r="AA71" s="17"/>
      <c r="AB71" s="17"/>
      <c r="AC71" s="17"/>
      <c r="AD71" s="17"/>
      <c r="AE71" s="17"/>
      <c r="AF71" s="17"/>
      <c r="AG71" s="17"/>
      <c r="AH71" s="17"/>
      <c r="AI71" s="17"/>
      <c r="AJ71" s="17"/>
      <c r="AK71" s="17"/>
    </row>
    <row r="72" spans="1:37" s="3" customFormat="1" ht="12" x14ac:dyDescent="0.3">
      <c r="A72" s="17"/>
      <c r="C72" s="3" t="s">
        <v>39</v>
      </c>
      <c r="D72" s="8" t="s">
        <v>36</v>
      </c>
      <c r="E72" s="17"/>
      <c r="F72" s="20">
        <f>F68*F70/1000</f>
        <v>19.444444444444443</v>
      </c>
      <c r="G72" s="20">
        <f t="shared" ref="G72:V73" si="27">G68*G70/1000</f>
        <v>19.444444444444443</v>
      </c>
      <c r="H72" s="20">
        <f>H68*H70/1000</f>
        <v>19.444444444444443</v>
      </c>
      <c r="I72" s="20">
        <f t="shared" si="27"/>
        <v>19.444444444444443</v>
      </c>
      <c r="J72" s="20">
        <f t="shared" si="27"/>
        <v>19.444444444444443</v>
      </c>
      <c r="K72" s="20">
        <f t="shared" si="27"/>
        <v>19.444444444444443</v>
      </c>
      <c r="L72" s="20">
        <f t="shared" si="27"/>
        <v>19.444444444444443</v>
      </c>
      <c r="M72" s="20">
        <f t="shared" si="27"/>
        <v>19.444444444444443</v>
      </c>
      <c r="N72" s="20">
        <f t="shared" si="27"/>
        <v>19.444444444444443</v>
      </c>
      <c r="O72" s="20">
        <f t="shared" si="27"/>
        <v>19.444444444444443</v>
      </c>
      <c r="P72" s="20">
        <f t="shared" si="27"/>
        <v>19.444444444444443</v>
      </c>
      <c r="Q72" s="20">
        <f t="shared" si="27"/>
        <v>19.444444444444443</v>
      </c>
      <c r="R72" s="20">
        <f t="shared" si="27"/>
        <v>19.444444444444443</v>
      </c>
      <c r="S72" s="20">
        <f t="shared" si="27"/>
        <v>19.444444444444443</v>
      </c>
      <c r="T72" s="20">
        <f t="shared" si="27"/>
        <v>19.444444444444443</v>
      </c>
      <c r="U72" s="20">
        <f t="shared" si="27"/>
        <v>19.444444444444443</v>
      </c>
      <c r="V72" s="20">
        <f t="shared" si="27"/>
        <v>19.444444444444443</v>
      </c>
      <c r="W72" s="17"/>
      <c r="X72" s="17"/>
      <c r="Y72" s="17"/>
      <c r="Z72" s="17"/>
      <c r="AA72" s="17"/>
      <c r="AB72" s="17"/>
      <c r="AC72" s="17"/>
      <c r="AD72" s="17"/>
      <c r="AE72" s="17"/>
      <c r="AF72" s="17"/>
      <c r="AG72" s="17"/>
      <c r="AH72" s="17"/>
      <c r="AI72" s="17"/>
      <c r="AJ72" s="17"/>
      <c r="AK72" s="17"/>
    </row>
    <row r="73" spans="1:37" s="3" customFormat="1" ht="12" x14ac:dyDescent="0.3">
      <c r="A73" s="17"/>
      <c r="C73" s="3" t="s">
        <v>40</v>
      </c>
      <c r="D73" s="8" t="s">
        <v>36</v>
      </c>
      <c r="E73" s="17"/>
      <c r="F73" s="20">
        <f>F69*F71/1000</f>
        <v>67.588325652841775</v>
      </c>
      <c r="G73" s="20">
        <f t="shared" si="27"/>
        <v>67.588325652841775</v>
      </c>
      <c r="H73" s="20">
        <f t="shared" si="27"/>
        <v>67.588325652841775</v>
      </c>
      <c r="I73" s="20">
        <f t="shared" si="27"/>
        <v>67.588325652841775</v>
      </c>
      <c r="J73" s="20">
        <f t="shared" si="27"/>
        <v>67.588325652841775</v>
      </c>
      <c r="K73" s="20">
        <f t="shared" si="27"/>
        <v>67.588325652841775</v>
      </c>
      <c r="L73" s="20">
        <f>L69*L71/1000</f>
        <v>67.588325652841775</v>
      </c>
      <c r="M73" s="20">
        <f t="shared" si="27"/>
        <v>67.588325652841775</v>
      </c>
      <c r="N73" s="20">
        <f t="shared" si="27"/>
        <v>67.588325652841775</v>
      </c>
      <c r="O73" s="20">
        <f t="shared" si="27"/>
        <v>67.588325652841775</v>
      </c>
      <c r="P73" s="20">
        <f t="shared" si="27"/>
        <v>67.588325652841775</v>
      </c>
      <c r="Q73" s="20">
        <f t="shared" si="27"/>
        <v>67.588325652841775</v>
      </c>
      <c r="R73" s="20">
        <f t="shared" si="27"/>
        <v>67.588325652841775</v>
      </c>
      <c r="S73" s="20">
        <f t="shared" si="27"/>
        <v>67.588325652841775</v>
      </c>
      <c r="T73" s="20">
        <f t="shared" si="27"/>
        <v>67.588325652841775</v>
      </c>
      <c r="U73" s="20">
        <f t="shared" si="27"/>
        <v>67.588325652841775</v>
      </c>
      <c r="V73" s="20">
        <f t="shared" si="27"/>
        <v>67.588325652841775</v>
      </c>
      <c r="W73" s="17"/>
      <c r="X73" s="17"/>
      <c r="Y73" s="17"/>
      <c r="Z73" s="17"/>
      <c r="AA73" s="17"/>
      <c r="AB73" s="17"/>
      <c r="AC73" s="17"/>
      <c r="AD73" s="17"/>
      <c r="AE73" s="17"/>
      <c r="AF73" s="17"/>
      <c r="AG73" s="17"/>
      <c r="AH73" s="17"/>
      <c r="AI73" s="17"/>
      <c r="AJ73" s="17"/>
      <c r="AK73" s="17"/>
    </row>
    <row r="74" spans="1:37" s="3" customFormat="1" ht="12" x14ac:dyDescent="0.3">
      <c r="A74" s="17"/>
      <c r="D74" s="8"/>
      <c r="E74" s="17"/>
      <c r="F74" s="20"/>
      <c r="G74" s="20"/>
      <c r="H74" s="20"/>
      <c r="I74" s="20"/>
      <c r="J74" s="20"/>
      <c r="K74" s="20"/>
      <c r="L74" s="20"/>
      <c r="M74" s="20"/>
      <c r="N74" s="20"/>
      <c r="O74" s="20"/>
      <c r="P74" s="20"/>
      <c r="Q74" s="20"/>
      <c r="R74" s="20"/>
      <c r="S74" s="20"/>
      <c r="T74" s="20"/>
      <c r="U74" s="20"/>
      <c r="V74" s="20"/>
      <c r="W74" s="17"/>
      <c r="X74" s="17"/>
      <c r="Y74" s="17"/>
      <c r="Z74" s="17"/>
      <c r="AA74" s="17"/>
      <c r="AB74" s="17"/>
      <c r="AC74" s="17"/>
      <c r="AD74" s="17"/>
      <c r="AE74" s="17"/>
      <c r="AF74" s="17"/>
      <c r="AG74" s="17"/>
      <c r="AH74" s="17"/>
      <c r="AI74" s="17"/>
      <c r="AJ74" s="17"/>
      <c r="AK74" s="17"/>
    </row>
    <row r="75" spans="1:37" s="3" customFormat="1" ht="12" x14ac:dyDescent="0.3">
      <c r="A75" s="17"/>
      <c r="C75" s="9" t="s">
        <v>289</v>
      </c>
      <c r="D75" s="8"/>
      <c r="E75" s="17"/>
      <c r="F75" s="20"/>
      <c r="G75" s="20"/>
      <c r="H75" s="20"/>
      <c r="I75" s="20"/>
      <c r="J75" s="20"/>
      <c r="K75" s="20"/>
      <c r="L75" s="20"/>
      <c r="M75" s="20"/>
      <c r="N75" s="20"/>
      <c r="O75" s="20"/>
      <c r="P75" s="20"/>
      <c r="Q75" s="20"/>
      <c r="R75" s="20"/>
      <c r="S75" s="20"/>
      <c r="T75" s="20"/>
      <c r="U75" s="20"/>
      <c r="V75" s="20"/>
      <c r="W75" s="17"/>
      <c r="X75" s="17"/>
      <c r="Y75" s="17"/>
      <c r="Z75" s="17"/>
      <c r="AA75" s="17"/>
      <c r="AB75" s="17"/>
      <c r="AC75" s="17"/>
      <c r="AD75" s="17"/>
      <c r="AE75" s="17"/>
      <c r="AF75" s="17"/>
      <c r="AG75" s="17"/>
      <c r="AH75" s="17"/>
      <c r="AI75" s="17"/>
      <c r="AJ75" s="17"/>
      <c r="AK75" s="17"/>
    </row>
    <row r="76" spans="1:37" s="3" customFormat="1" ht="12" x14ac:dyDescent="0.3">
      <c r="A76" s="17"/>
      <c r="C76" s="3" t="s">
        <v>323</v>
      </c>
      <c r="D76" s="53" t="s">
        <v>290</v>
      </c>
      <c r="E76" s="17"/>
      <c r="F76" s="20"/>
      <c r="G76" s="54" t="s">
        <v>226</v>
      </c>
      <c r="H76" s="20"/>
      <c r="I76" s="20"/>
      <c r="J76" s="20"/>
      <c r="K76" s="20"/>
      <c r="L76" s="20"/>
      <c r="M76" s="20"/>
      <c r="N76" s="20"/>
      <c r="O76" s="20"/>
      <c r="P76" s="20"/>
      <c r="Q76" s="20"/>
      <c r="R76" s="20"/>
      <c r="S76" s="20"/>
      <c r="T76" s="20"/>
      <c r="U76" s="20"/>
      <c r="V76" s="20"/>
      <c r="W76" s="17"/>
      <c r="X76" s="17"/>
      <c r="Y76" s="17"/>
      <c r="Z76" s="17"/>
      <c r="AA76" s="17"/>
      <c r="AB76" s="17"/>
      <c r="AC76" s="17"/>
      <c r="AD76" s="17"/>
      <c r="AE76" s="17"/>
      <c r="AF76" s="17"/>
      <c r="AG76" s="17"/>
      <c r="AH76" s="17"/>
      <c r="AI76" s="17"/>
      <c r="AJ76" s="17"/>
      <c r="AK76" s="17"/>
    </row>
    <row r="77" spans="1:37" s="3" customFormat="1" ht="12" x14ac:dyDescent="0.3">
      <c r="A77" s="17"/>
      <c r="C77" s="3" t="s">
        <v>125</v>
      </c>
      <c r="D77" s="8" t="s">
        <v>32</v>
      </c>
      <c r="E77" s="17"/>
      <c r="F77" s="21">
        <f>F72*F15</f>
        <v>0</v>
      </c>
      <c r="G77" s="21">
        <f>IF(G$9&gt;$D$6,0,F77)</f>
        <v>0</v>
      </c>
      <c r="H77" s="21">
        <f t="shared" ref="H77:V92" si="28">IF(H$9&gt;$D$6,0,G77)</f>
        <v>0</v>
      </c>
      <c r="I77" s="21">
        <f t="shared" si="28"/>
        <v>0</v>
      </c>
      <c r="J77" s="21">
        <f t="shared" si="28"/>
        <v>0</v>
      </c>
      <c r="K77" s="21">
        <f t="shared" si="28"/>
        <v>0</v>
      </c>
      <c r="L77" s="21">
        <f t="shared" si="28"/>
        <v>0</v>
      </c>
      <c r="M77" s="21">
        <f t="shared" si="28"/>
        <v>0</v>
      </c>
      <c r="N77" s="21">
        <f t="shared" si="28"/>
        <v>0</v>
      </c>
      <c r="O77" s="21">
        <f t="shared" si="28"/>
        <v>0</v>
      </c>
      <c r="P77" s="21">
        <f t="shared" si="28"/>
        <v>0</v>
      </c>
      <c r="Q77" s="21">
        <f t="shared" si="28"/>
        <v>0</v>
      </c>
      <c r="R77" s="21">
        <f t="shared" si="28"/>
        <v>0</v>
      </c>
      <c r="S77" s="21">
        <f t="shared" si="28"/>
        <v>0</v>
      </c>
      <c r="T77" s="21">
        <f t="shared" si="28"/>
        <v>0</v>
      </c>
      <c r="U77" s="21">
        <f t="shared" si="28"/>
        <v>0</v>
      </c>
      <c r="V77" s="21">
        <f t="shared" si="28"/>
        <v>0</v>
      </c>
      <c r="W77" s="17"/>
      <c r="X77" s="17"/>
      <c r="Y77" s="17"/>
      <c r="Z77" s="17"/>
      <c r="AA77" s="17"/>
      <c r="AB77" s="17"/>
      <c r="AC77" s="17"/>
      <c r="AD77" s="17"/>
      <c r="AE77" s="17"/>
      <c r="AF77" s="17"/>
      <c r="AG77" s="17"/>
      <c r="AH77" s="17"/>
      <c r="AI77" s="17"/>
      <c r="AJ77" s="17"/>
      <c r="AK77" s="17"/>
    </row>
    <row r="78" spans="1:37" s="3" customFormat="1" ht="12" x14ac:dyDescent="0.3">
      <c r="A78" s="17"/>
      <c r="C78" s="3" t="s">
        <v>126</v>
      </c>
      <c r="D78" s="8" t="s">
        <v>32</v>
      </c>
      <c r="E78" s="17"/>
      <c r="F78" s="19"/>
      <c r="G78" s="21">
        <f>G72*G15</f>
        <v>0</v>
      </c>
      <c r="H78" s="21">
        <f t="shared" si="28"/>
        <v>0</v>
      </c>
      <c r="I78" s="21">
        <f t="shared" si="28"/>
        <v>0</v>
      </c>
      <c r="J78" s="21">
        <f t="shared" si="28"/>
        <v>0</v>
      </c>
      <c r="K78" s="21">
        <f t="shared" si="28"/>
        <v>0</v>
      </c>
      <c r="L78" s="21">
        <f t="shared" si="28"/>
        <v>0</v>
      </c>
      <c r="M78" s="21">
        <f t="shared" si="28"/>
        <v>0</v>
      </c>
      <c r="N78" s="21">
        <f t="shared" si="28"/>
        <v>0</v>
      </c>
      <c r="O78" s="21">
        <f t="shared" si="28"/>
        <v>0</v>
      </c>
      <c r="P78" s="21">
        <f t="shared" si="28"/>
        <v>0</v>
      </c>
      <c r="Q78" s="21">
        <f t="shared" si="28"/>
        <v>0</v>
      </c>
      <c r="R78" s="21">
        <f t="shared" si="28"/>
        <v>0</v>
      </c>
      <c r="S78" s="21">
        <f t="shared" si="28"/>
        <v>0</v>
      </c>
      <c r="T78" s="21">
        <f t="shared" si="28"/>
        <v>0</v>
      </c>
      <c r="U78" s="21">
        <f t="shared" si="28"/>
        <v>0</v>
      </c>
      <c r="V78" s="21">
        <f t="shared" si="28"/>
        <v>0</v>
      </c>
      <c r="W78" s="17"/>
      <c r="X78" s="17"/>
      <c r="Y78" s="17"/>
      <c r="Z78" s="17"/>
      <c r="AA78" s="17"/>
      <c r="AB78" s="17"/>
      <c r="AC78" s="17"/>
      <c r="AD78" s="17"/>
      <c r="AE78" s="17"/>
      <c r="AF78" s="17"/>
      <c r="AG78" s="17"/>
      <c r="AH78" s="17"/>
      <c r="AI78" s="17"/>
      <c r="AJ78" s="17"/>
      <c r="AK78" s="17"/>
    </row>
    <row r="79" spans="1:37" s="3" customFormat="1" ht="12" x14ac:dyDescent="0.3">
      <c r="A79" s="17"/>
      <c r="C79" s="3" t="s">
        <v>127</v>
      </c>
      <c r="D79" s="8" t="s">
        <v>32</v>
      </c>
      <c r="E79" s="17"/>
      <c r="F79" s="19"/>
      <c r="G79" s="19"/>
      <c r="H79" s="21">
        <f>H72*H15</f>
        <v>7.1735765681000974</v>
      </c>
      <c r="I79" s="21">
        <f t="shared" si="28"/>
        <v>7.1735765681000974</v>
      </c>
      <c r="J79" s="21">
        <f t="shared" si="28"/>
        <v>7.1735765681000974</v>
      </c>
      <c r="K79" s="21">
        <f t="shared" si="28"/>
        <v>7.1735765681000974</v>
      </c>
      <c r="L79" s="21">
        <f t="shared" si="28"/>
        <v>7.1735765681000974</v>
      </c>
      <c r="M79" s="21">
        <f t="shared" si="28"/>
        <v>7.1735765681000974</v>
      </c>
      <c r="N79" s="21">
        <f t="shared" si="28"/>
        <v>7.1735765681000974</v>
      </c>
      <c r="O79" s="21">
        <f t="shared" si="28"/>
        <v>7.1735765681000974</v>
      </c>
      <c r="P79" s="21">
        <f t="shared" si="28"/>
        <v>7.1735765681000974</v>
      </c>
      <c r="Q79" s="21">
        <f t="shared" si="28"/>
        <v>7.1735765681000974</v>
      </c>
      <c r="R79" s="21">
        <f t="shared" si="28"/>
        <v>7.1735765681000974</v>
      </c>
      <c r="S79" s="21">
        <f t="shared" si="28"/>
        <v>7.1735765681000974</v>
      </c>
      <c r="T79" s="21">
        <f t="shared" si="28"/>
        <v>7.1735765681000974</v>
      </c>
      <c r="U79" s="21">
        <f t="shared" si="28"/>
        <v>7.1735765681000974</v>
      </c>
      <c r="V79" s="21">
        <f t="shared" si="28"/>
        <v>7.1735765681000974</v>
      </c>
      <c r="W79" s="17"/>
      <c r="X79" s="17"/>
      <c r="Y79" s="17"/>
      <c r="Z79" s="17"/>
      <c r="AA79" s="17"/>
      <c r="AB79" s="17"/>
      <c r="AC79" s="17"/>
      <c r="AD79" s="17"/>
      <c r="AE79" s="17"/>
      <c r="AF79" s="17"/>
      <c r="AG79" s="17"/>
      <c r="AH79" s="17"/>
      <c r="AI79" s="17"/>
      <c r="AJ79" s="17"/>
      <c r="AK79" s="17"/>
    </row>
    <row r="80" spans="1:37" s="3" customFormat="1" ht="12" x14ac:dyDescent="0.3">
      <c r="A80" s="17"/>
      <c r="C80" s="3" t="s">
        <v>128</v>
      </c>
      <c r="D80" s="8" t="s">
        <v>32</v>
      </c>
      <c r="E80" s="17"/>
      <c r="F80" s="19"/>
      <c r="G80" s="19"/>
      <c r="H80" s="19"/>
      <c r="I80" s="21">
        <f>I72*I15</f>
        <v>6.7099616471081909</v>
      </c>
      <c r="J80" s="21">
        <f t="shared" si="28"/>
        <v>6.7099616471081909</v>
      </c>
      <c r="K80" s="21">
        <f t="shared" si="28"/>
        <v>6.7099616471081909</v>
      </c>
      <c r="L80" s="21">
        <f t="shared" si="28"/>
        <v>6.7099616471081909</v>
      </c>
      <c r="M80" s="21">
        <f t="shared" si="28"/>
        <v>6.7099616471081909</v>
      </c>
      <c r="N80" s="21">
        <f t="shared" si="28"/>
        <v>6.7099616471081909</v>
      </c>
      <c r="O80" s="21">
        <f t="shared" si="28"/>
        <v>6.7099616471081909</v>
      </c>
      <c r="P80" s="21">
        <f t="shared" si="28"/>
        <v>6.7099616471081909</v>
      </c>
      <c r="Q80" s="21">
        <f t="shared" si="28"/>
        <v>6.7099616471081909</v>
      </c>
      <c r="R80" s="21">
        <f t="shared" si="28"/>
        <v>6.7099616471081909</v>
      </c>
      <c r="S80" s="21">
        <f t="shared" si="28"/>
        <v>6.7099616471081909</v>
      </c>
      <c r="T80" s="21">
        <f t="shared" si="28"/>
        <v>6.7099616471081909</v>
      </c>
      <c r="U80" s="21">
        <f t="shared" si="28"/>
        <v>6.7099616471081909</v>
      </c>
      <c r="V80" s="21">
        <f t="shared" si="28"/>
        <v>6.7099616471081909</v>
      </c>
      <c r="W80" s="17"/>
      <c r="X80" s="17"/>
      <c r="Y80" s="17"/>
      <c r="Z80" s="17"/>
      <c r="AA80" s="17"/>
      <c r="AB80" s="17"/>
      <c r="AC80" s="17"/>
      <c r="AD80" s="17"/>
      <c r="AE80" s="17"/>
      <c r="AF80" s="17"/>
      <c r="AG80" s="17"/>
      <c r="AH80" s="17"/>
      <c r="AI80" s="17"/>
      <c r="AJ80" s="17"/>
      <c r="AK80" s="17"/>
    </row>
    <row r="81" spans="1:40" s="3" customFormat="1" ht="12" x14ac:dyDescent="0.3">
      <c r="A81" s="17"/>
      <c r="C81" s="3" t="s">
        <v>129</v>
      </c>
      <c r="D81" s="8" t="s">
        <v>32</v>
      </c>
      <c r="E81" s="17"/>
      <c r="F81" s="19"/>
      <c r="G81" s="19"/>
      <c r="H81" s="19"/>
      <c r="I81" s="19"/>
      <c r="J81" s="21">
        <f>J72*J15</f>
        <v>6.2359313276235486</v>
      </c>
      <c r="K81" s="21">
        <f t="shared" si="28"/>
        <v>6.2359313276235486</v>
      </c>
      <c r="L81" s="21">
        <f t="shared" si="28"/>
        <v>6.2359313276235486</v>
      </c>
      <c r="M81" s="21">
        <f t="shared" si="28"/>
        <v>6.2359313276235486</v>
      </c>
      <c r="N81" s="21">
        <f t="shared" si="28"/>
        <v>6.2359313276235486</v>
      </c>
      <c r="O81" s="21">
        <f t="shared" si="28"/>
        <v>6.2359313276235486</v>
      </c>
      <c r="P81" s="21">
        <f t="shared" si="28"/>
        <v>6.2359313276235486</v>
      </c>
      <c r="Q81" s="21">
        <f t="shared" si="28"/>
        <v>6.2359313276235486</v>
      </c>
      <c r="R81" s="21">
        <f t="shared" si="28"/>
        <v>6.2359313276235486</v>
      </c>
      <c r="S81" s="21">
        <f t="shared" si="28"/>
        <v>6.2359313276235486</v>
      </c>
      <c r="T81" s="21">
        <f t="shared" si="28"/>
        <v>6.2359313276235486</v>
      </c>
      <c r="U81" s="21">
        <f t="shared" si="28"/>
        <v>6.2359313276235486</v>
      </c>
      <c r="V81" s="21">
        <f t="shared" si="28"/>
        <v>6.2359313276235486</v>
      </c>
      <c r="W81" s="17"/>
      <c r="X81" s="17"/>
      <c r="Y81" s="17"/>
      <c r="Z81" s="17"/>
      <c r="AA81" s="17"/>
      <c r="AB81" s="17"/>
      <c r="AC81" s="17"/>
      <c r="AD81" s="17"/>
      <c r="AE81" s="17"/>
      <c r="AF81" s="17"/>
      <c r="AG81" s="17"/>
      <c r="AH81" s="17"/>
      <c r="AI81" s="17"/>
      <c r="AJ81" s="17"/>
      <c r="AK81" s="17"/>
    </row>
    <row r="82" spans="1:40" s="3" customFormat="1" ht="12" x14ac:dyDescent="0.3">
      <c r="A82" s="17"/>
      <c r="C82" s="3" t="s">
        <v>130</v>
      </c>
      <c r="D82" s="8" t="s">
        <v>32</v>
      </c>
      <c r="E82" s="17"/>
      <c r="F82" s="19"/>
      <c r="G82" s="19"/>
      <c r="H82" s="19"/>
      <c r="I82" s="19"/>
      <c r="J82" s="19"/>
      <c r="K82" s="21">
        <f>K72*K15</f>
        <v>5.7521532420595669</v>
      </c>
      <c r="L82" s="21">
        <f t="shared" si="28"/>
        <v>5.7521532420595669</v>
      </c>
      <c r="M82" s="21">
        <f t="shared" si="28"/>
        <v>5.7521532420595669</v>
      </c>
      <c r="N82" s="21">
        <f t="shared" si="28"/>
        <v>5.7521532420595669</v>
      </c>
      <c r="O82" s="21">
        <f t="shared" si="28"/>
        <v>5.7521532420595669</v>
      </c>
      <c r="P82" s="21">
        <f t="shared" si="28"/>
        <v>5.7521532420595669</v>
      </c>
      <c r="Q82" s="21">
        <f t="shared" si="28"/>
        <v>5.7521532420595669</v>
      </c>
      <c r="R82" s="21">
        <f t="shared" si="28"/>
        <v>5.7521532420595669</v>
      </c>
      <c r="S82" s="21">
        <f t="shared" si="28"/>
        <v>5.7521532420595669</v>
      </c>
      <c r="T82" s="21">
        <f t="shared" si="28"/>
        <v>5.7521532420595669</v>
      </c>
      <c r="U82" s="21">
        <f t="shared" si="28"/>
        <v>5.7521532420595669</v>
      </c>
      <c r="V82" s="21">
        <f t="shared" si="28"/>
        <v>5.7521532420595669</v>
      </c>
      <c r="W82" s="17"/>
      <c r="X82" s="17"/>
      <c r="Y82" s="17"/>
      <c r="Z82" s="17"/>
      <c r="AA82" s="17"/>
      <c r="AB82" s="17"/>
      <c r="AC82" s="17"/>
      <c r="AD82" s="17"/>
      <c r="AE82" s="17"/>
      <c r="AF82" s="17"/>
      <c r="AG82" s="17"/>
      <c r="AH82" s="17"/>
      <c r="AI82" s="17"/>
      <c r="AJ82" s="17"/>
      <c r="AK82" s="17"/>
    </row>
    <row r="83" spans="1:40" s="3" customFormat="1" ht="12" x14ac:dyDescent="0.3">
      <c r="A83" s="17"/>
      <c r="C83" s="3" t="s">
        <v>131</v>
      </c>
      <c r="D83" s="8" t="s">
        <v>32</v>
      </c>
      <c r="E83" s="17"/>
      <c r="F83" s="19"/>
      <c r="G83" s="19"/>
      <c r="H83" s="19"/>
      <c r="I83" s="19"/>
      <c r="J83" s="19"/>
      <c r="K83" s="19"/>
      <c r="L83" s="21">
        <f>L72*L15</f>
        <v>5.2593203088787561</v>
      </c>
      <c r="M83" s="21">
        <f t="shared" si="28"/>
        <v>5.2593203088787561</v>
      </c>
      <c r="N83" s="21">
        <f t="shared" si="28"/>
        <v>5.2593203088787561</v>
      </c>
      <c r="O83" s="21">
        <f t="shared" si="28"/>
        <v>5.2593203088787561</v>
      </c>
      <c r="P83" s="21">
        <f t="shared" si="28"/>
        <v>5.2593203088787561</v>
      </c>
      <c r="Q83" s="21">
        <f t="shared" si="28"/>
        <v>5.2593203088787561</v>
      </c>
      <c r="R83" s="21">
        <f t="shared" si="28"/>
        <v>5.2593203088787561</v>
      </c>
      <c r="S83" s="21">
        <f t="shared" si="28"/>
        <v>5.2593203088787561</v>
      </c>
      <c r="T83" s="21">
        <f t="shared" si="28"/>
        <v>5.2593203088787561</v>
      </c>
      <c r="U83" s="21">
        <f t="shared" si="28"/>
        <v>5.2593203088787561</v>
      </c>
      <c r="V83" s="21">
        <f t="shared" si="28"/>
        <v>5.2593203088787561</v>
      </c>
      <c r="W83" s="17"/>
      <c r="X83" s="17"/>
      <c r="Y83" s="17"/>
      <c r="Z83" s="17"/>
      <c r="AA83" s="17"/>
      <c r="AB83" s="17"/>
      <c r="AC83" s="17"/>
      <c r="AD83" s="17"/>
      <c r="AE83" s="17"/>
      <c r="AF83" s="17"/>
      <c r="AG83" s="17"/>
      <c r="AH83" s="17"/>
      <c r="AI83" s="17"/>
      <c r="AJ83" s="17"/>
      <c r="AK83" s="17"/>
    </row>
    <row r="84" spans="1:40" s="3" customFormat="1" ht="12" x14ac:dyDescent="0.3">
      <c r="A84" s="17"/>
      <c r="C84" s="3" t="s">
        <v>179</v>
      </c>
      <c r="D84" s="8" t="s">
        <v>32</v>
      </c>
      <c r="E84" s="17"/>
      <c r="F84" s="19"/>
      <c r="G84" s="19"/>
      <c r="H84" s="19"/>
      <c r="I84" s="19"/>
      <c r="J84" s="19"/>
      <c r="K84" s="19"/>
      <c r="L84" s="21"/>
      <c r="M84" s="21">
        <f>M72*M15</f>
        <v>4.934376850056772</v>
      </c>
      <c r="N84" s="21">
        <f t="shared" si="28"/>
        <v>4.934376850056772</v>
      </c>
      <c r="O84" s="21">
        <f t="shared" si="28"/>
        <v>4.934376850056772</v>
      </c>
      <c r="P84" s="21">
        <f t="shared" si="28"/>
        <v>4.934376850056772</v>
      </c>
      <c r="Q84" s="21">
        <f t="shared" si="28"/>
        <v>4.934376850056772</v>
      </c>
      <c r="R84" s="21">
        <f t="shared" si="28"/>
        <v>4.934376850056772</v>
      </c>
      <c r="S84" s="21">
        <f t="shared" si="28"/>
        <v>4.934376850056772</v>
      </c>
      <c r="T84" s="21">
        <f t="shared" si="28"/>
        <v>4.934376850056772</v>
      </c>
      <c r="U84" s="21">
        <f t="shared" si="28"/>
        <v>4.934376850056772</v>
      </c>
      <c r="V84" s="21">
        <f t="shared" si="28"/>
        <v>4.934376850056772</v>
      </c>
      <c r="W84" s="17"/>
      <c r="X84" s="17"/>
      <c r="Y84" s="17"/>
      <c r="Z84" s="17"/>
      <c r="AA84" s="17"/>
      <c r="AB84" s="17"/>
      <c r="AC84" s="17"/>
      <c r="AD84" s="17"/>
      <c r="AE84" s="17"/>
      <c r="AF84" s="17"/>
      <c r="AG84" s="17"/>
      <c r="AH84" s="17"/>
      <c r="AI84" s="17"/>
      <c r="AJ84" s="17"/>
      <c r="AK84" s="17"/>
    </row>
    <row r="85" spans="1:40" s="3" customFormat="1" ht="12" x14ac:dyDescent="0.3">
      <c r="A85" s="17"/>
      <c r="C85" s="3" t="s">
        <v>180</v>
      </c>
      <c r="D85" s="8" t="s">
        <v>32</v>
      </c>
      <c r="E85" s="17"/>
      <c r="F85" s="19"/>
      <c r="G85" s="19"/>
      <c r="H85" s="19"/>
      <c r="I85" s="19"/>
      <c r="J85" s="19"/>
      <c r="K85" s="19"/>
      <c r="L85" s="21"/>
      <c r="M85" s="21"/>
      <c r="N85" s="21">
        <f>N72*N15</f>
        <v>4.5512172997702764</v>
      </c>
      <c r="O85" s="21">
        <f t="shared" si="28"/>
        <v>4.5512172997702764</v>
      </c>
      <c r="P85" s="21">
        <f t="shared" si="28"/>
        <v>4.5512172997702764</v>
      </c>
      <c r="Q85" s="21">
        <f t="shared" si="28"/>
        <v>4.5512172997702764</v>
      </c>
      <c r="R85" s="21">
        <f t="shared" si="28"/>
        <v>4.5512172997702764</v>
      </c>
      <c r="S85" s="21">
        <f t="shared" si="28"/>
        <v>4.5512172997702764</v>
      </c>
      <c r="T85" s="21">
        <f t="shared" si="28"/>
        <v>4.5512172997702764</v>
      </c>
      <c r="U85" s="21">
        <f t="shared" si="28"/>
        <v>4.5512172997702764</v>
      </c>
      <c r="V85" s="21">
        <f t="shared" si="28"/>
        <v>4.5512172997702764</v>
      </c>
      <c r="W85" s="17"/>
      <c r="X85" s="17"/>
      <c r="Y85" s="17"/>
      <c r="Z85" s="17"/>
      <c r="AA85" s="17"/>
      <c r="AB85" s="17"/>
      <c r="AC85" s="17"/>
      <c r="AD85" s="17"/>
      <c r="AE85" s="17"/>
      <c r="AF85" s="17"/>
      <c r="AG85" s="17"/>
      <c r="AH85" s="17"/>
      <c r="AI85" s="17"/>
      <c r="AJ85" s="17"/>
      <c r="AK85" s="17"/>
    </row>
    <row r="86" spans="1:40" s="3" customFormat="1" ht="12" x14ac:dyDescent="0.3">
      <c r="A86" s="17"/>
      <c r="C86" s="3" t="s">
        <v>181</v>
      </c>
      <c r="D86" s="8" t="s">
        <v>32</v>
      </c>
      <c r="E86" s="17"/>
      <c r="F86" s="19"/>
      <c r="G86" s="19"/>
      <c r="H86" s="19"/>
      <c r="I86" s="19"/>
      <c r="J86" s="19"/>
      <c r="K86" s="19"/>
      <c r="L86" s="21"/>
      <c r="M86" s="21"/>
      <c r="N86" s="21"/>
      <c r="O86" s="21">
        <f>O72*O15</f>
        <v>4.2199504088572439</v>
      </c>
      <c r="P86" s="21">
        <f t="shared" si="28"/>
        <v>4.2199504088572439</v>
      </c>
      <c r="Q86" s="21">
        <f t="shared" si="28"/>
        <v>4.2199504088572439</v>
      </c>
      <c r="R86" s="21">
        <f t="shared" si="28"/>
        <v>4.2199504088572439</v>
      </c>
      <c r="S86" s="21">
        <f t="shared" si="28"/>
        <v>4.2199504088572439</v>
      </c>
      <c r="T86" s="21">
        <f t="shared" si="28"/>
        <v>4.2199504088572439</v>
      </c>
      <c r="U86" s="21">
        <f t="shared" si="28"/>
        <v>4.2199504088572439</v>
      </c>
      <c r="V86" s="21">
        <f t="shared" si="28"/>
        <v>4.2199504088572439</v>
      </c>
      <c r="W86" s="17"/>
      <c r="X86" s="17"/>
      <c r="Y86" s="17"/>
      <c r="Z86" s="17"/>
      <c r="AA86" s="17"/>
      <c r="AB86" s="17"/>
      <c r="AC86" s="17"/>
      <c r="AD86" s="17"/>
      <c r="AE86" s="17"/>
      <c r="AF86" s="17"/>
      <c r="AG86" s="17"/>
      <c r="AH86" s="17"/>
      <c r="AI86" s="17"/>
      <c r="AJ86" s="17"/>
      <c r="AK86" s="17"/>
    </row>
    <row r="87" spans="1:40" s="3" customFormat="1" ht="12" x14ac:dyDescent="0.3">
      <c r="A87" s="17"/>
      <c r="C87" s="3" t="s">
        <v>182</v>
      </c>
      <c r="D87" s="8" t="s">
        <v>32</v>
      </c>
      <c r="E87" s="17"/>
      <c r="F87" s="19"/>
      <c r="G87" s="19"/>
      <c r="H87" s="19"/>
      <c r="I87" s="19"/>
      <c r="J87" s="19"/>
      <c r="K87" s="19"/>
      <c r="L87" s="21"/>
      <c r="M87" s="21"/>
      <c r="N87" s="21"/>
      <c r="O87" s="21"/>
      <c r="P87" s="21">
        <f>P72*P15</f>
        <v>3.8842895891402076</v>
      </c>
      <c r="Q87" s="21">
        <f t="shared" si="28"/>
        <v>3.8842895891402076</v>
      </c>
      <c r="R87" s="21">
        <f t="shared" si="28"/>
        <v>3.8842895891402076</v>
      </c>
      <c r="S87" s="21">
        <f t="shared" si="28"/>
        <v>3.8842895891402076</v>
      </c>
      <c r="T87" s="21">
        <f t="shared" si="28"/>
        <v>3.8842895891402076</v>
      </c>
      <c r="U87" s="21">
        <f t="shared" si="28"/>
        <v>3.8842895891402076</v>
      </c>
      <c r="V87" s="21">
        <f t="shared" si="28"/>
        <v>3.8842895891402076</v>
      </c>
      <c r="W87" s="17"/>
      <c r="X87" s="17"/>
      <c r="Y87" s="17"/>
      <c r="Z87" s="17"/>
      <c r="AA87" s="17"/>
      <c r="AB87" s="17"/>
      <c r="AC87" s="17"/>
      <c r="AD87" s="17"/>
      <c r="AE87" s="17"/>
      <c r="AF87" s="17"/>
      <c r="AG87" s="17"/>
      <c r="AH87" s="17"/>
      <c r="AI87" s="17"/>
      <c r="AJ87" s="17"/>
      <c r="AK87" s="17"/>
    </row>
    <row r="88" spans="1:40" s="3" customFormat="1" ht="12" x14ac:dyDescent="0.3">
      <c r="A88" s="17"/>
      <c r="C88" s="3" t="s">
        <v>183</v>
      </c>
      <c r="D88" s="8" t="s">
        <v>32</v>
      </c>
      <c r="E88" s="17"/>
      <c r="F88" s="19"/>
      <c r="G88" s="19"/>
      <c r="H88" s="19"/>
      <c r="I88" s="19"/>
      <c r="J88" s="19"/>
      <c r="K88" s="19"/>
      <c r="L88" s="21"/>
      <c r="M88" s="21"/>
      <c r="N88" s="21"/>
      <c r="O88" s="21"/>
      <c r="P88" s="21"/>
      <c r="Q88" s="21">
        <f>Q72*Q15</f>
        <v>4.3408407953539028</v>
      </c>
      <c r="R88" s="21">
        <f t="shared" si="28"/>
        <v>4.3408407953539028</v>
      </c>
      <c r="S88" s="21">
        <f t="shared" si="28"/>
        <v>4.3408407953539028</v>
      </c>
      <c r="T88" s="21">
        <f t="shared" si="28"/>
        <v>4.3408407953539028</v>
      </c>
      <c r="U88" s="21">
        <f t="shared" si="28"/>
        <v>4.3408407953539028</v>
      </c>
      <c r="V88" s="21">
        <f t="shared" si="28"/>
        <v>4.3408407953539028</v>
      </c>
      <c r="W88" s="17"/>
      <c r="X88" s="17"/>
      <c r="Y88" s="17"/>
      <c r="Z88" s="17"/>
      <c r="AA88" s="17"/>
      <c r="AB88" s="17"/>
      <c r="AC88" s="17"/>
      <c r="AD88" s="17"/>
      <c r="AE88" s="17"/>
      <c r="AF88" s="17"/>
      <c r="AG88" s="17"/>
      <c r="AH88" s="17"/>
      <c r="AI88" s="17"/>
      <c r="AJ88" s="17"/>
      <c r="AK88" s="17"/>
    </row>
    <row r="89" spans="1:40" s="3" customFormat="1" ht="12" x14ac:dyDescent="0.3">
      <c r="A89" s="17"/>
      <c r="C89" s="3" t="s">
        <v>295</v>
      </c>
      <c r="D89" s="8" t="s">
        <v>32</v>
      </c>
      <c r="E89" s="17"/>
      <c r="F89" s="19"/>
      <c r="G89" s="19"/>
      <c r="H89" s="19"/>
      <c r="I89" s="19"/>
      <c r="J89" s="19"/>
      <c r="K89" s="19"/>
      <c r="L89" s="21"/>
      <c r="M89" s="21"/>
      <c r="N89" s="21"/>
      <c r="O89" s="21"/>
      <c r="P89" s="21"/>
      <c r="Q89" s="21"/>
      <c r="R89" s="21">
        <f>R72*R15</f>
        <v>6.2224521398346768</v>
      </c>
      <c r="S89" s="21">
        <f t="shared" si="28"/>
        <v>6.2224521398346768</v>
      </c>
      <c r="T89" s="21">
        <f t="shared" si="28"/>
        <v>6.2224521398346768</v>
      </c>
      <c r="U89" s="21">
        <f t="shared" si="28"/>
        <v>6.2224521398346768</v>
      </c>
      <c r="V89" s="21">
        <f t="shared" si="28"/>
        <v>6.2224521398346768</v>
      </c>
      <c r="W89" s="17"/>
      <c r="X89" s="17"/>
      <c r="Y89" s="17"/>
      <c r="Z89" s="17"/>
      <c r="AA89" s="17"/>
      <c r="AB89" s="17"/>
      <c r="AC89" s="17"/>
      <c r="AD89" s="17"/>
      <c r="AE89" s="17"/>
      <c r="AF89" s="17"/>
      <c r="AG89" s="17"/>
      <c r="AH89" s="17"/>
      <c r="AI89" s="17"/>
      <c r="AJ89" s="17"/>
      <c r="AK89" s="17"/>
    </row>
    <row r="90" spans="1:40" s="3" customFormat="1" ht="12" x14ac:dyDescent="0.3">
      <c r="A90" s="17"/>
      <c r="C90" s="3" t="s">
        <v>296</v>
      </c>
      <c r="D90" s="8" t="s">
        <v>32</v>
      </c>
      <c r="E90" s="17"/>
      <c r="F90" s="19"/>
      <c r="G90" s="19"/>
      <c r="H90" s="19"/>
      <c r="I90" s="19"/>
      <c r="J90" s="19"/>
      <c r="K90" s="19"/>
      <c r="L90" s="21"/>
      <c r="M90" s="21"/>
      <c r="N90" s="21"/>
      <c r="O90" s="21"/>
      <c r="P90" s="21"/>
      <c r="Q90" s="21"/>
      <c r="R90" s="21"/>
      <c r="S90" s="21">
        <f>S72*S15</f>
        <v>8.6310017515402233</v>
      </c>
      <c r="T90" s="21">
        <f t="shared" si="28"/>
        <v>8.6310017515402233</v>
      </c>
      <c r="U90" s="21">
        <f t="shared" si="28"/>
        <v>8.6310017515402233</v>
      </c>
      <c r="V90" s="21">
        <f t="shared" si="28"/>
        <v>8.6310017515402233</v>
      </c>
      <c r="W90" s="17"/>
      <c r="X90" s="17"/>
      <c r="Y90" s="17"/>
      <c r="Z90" s="17"/>
      <c r="AA90" s="17"/>
      <c r="AB90" s="17"/>
      <c r="AC90" s="17"/>
      <c r="AD90" s="17"/>
      <c r="AE90" s="17"/>
      <c r="AF90" s="17"/>
      <c r="AG90" s="17"/>
      <c r="AH90" s="17"/>
      <c r="AI90" s="17"/>
      <c r="AJ90" s="17"/>
      <c r="AK90" s="17"/>
    </row>
    <row r="91" spans="1:40" s="3" customFormat="1" ht="12" x14ac:dyDescent="0.3">
      <c r="A91" s="17"/>
      <c r="C91" s="3" t="s">
        <v>297</v>
      </c>
      <c r="D91" s="8" t="s">
        <v>32</v>
      </c>
      <c r="E91" s="17"/>
      <c r="F91" s="19"/>
      <c r="G91" s="19"/>
      <c r="H91" s="19"/>
      <c r="I91" s="19"/>
      <c r="J91" s="19"/>
      <c r="K91" s="19"/>
      <c r="L91" s="21"/>
      <c r="M91" s="21"/>
      <c r="N91" s="21"/>
      <c r="O91" s="21"/>
      <c r="P91" s="21"/>
      <c r="Q91" s="21"/>
      <c r="R91" s="21"/>
      <c r="S91" s="21"/>
      <c r="T91" s="21">
        <f>T72*T15</f>
        <v>11.165377846684677</v>
      </c>
      <c r="U91" s="21">
        <f t="shared" si="28"/>
        <v>11.165377846684677</v>
      </c>
      <c r="V91" s="21">
        <f t="shared" si="28"/>
        <v>11.165377846684677</v>
      </c>
      <c r="W91" s="17"/>
      <c r="X91" s="17"/>
      <c r="Y91" s="17"/>
      <c r="Z91" s="17"/>
      <c r="AA91" s="17"/>
      <c r="AB91" s="17"/>
      <c r="AC91" s="17"/>
      <c r="AD91" s="17"/>
      <c r="AE91" s="17"/>
      <c r="AF91" s="17"/>
      <c r="AG91" s="17"/>
      <c r="AH91" s="17"/>
      <c r="AI91" s="17"/>
      <c r="AJ91" s="17"/>
      <c r="AK91" s="17"/>
    </row>
    <row r="92" spans="1:40" s="3" customFormat="1" ht="12" x14ac:dyDescent="0.3">
      <c r="A92" s="17"/>
      <c r="C92" s="3" t="s">
        <v>298</v>
      </c>
      <c r="D92" s="8" t="s">
        <v>32</v>
      </c>
      <c r="E92" s="17"/>
      <c r="F92" s="19"/>
      <c r="G92" s="19"/>
      <c r="H92" s="19"/>
      <c r="I92" s="19"/>
      <c r="J92" s="19"/>
      <c r="K92" s="19"/>
      <c r="L92" s="21"/>
      <c r="M92" s="21"/>
      <c r="N92" s="21"/>
      <c r="O92" s="21"/>
      <c r="P92" s="21"/>
      <c r="Q92" s="21"/>
      <c r="R92" s="21"/>
      <c r="S92" s="21"/>
      <c r="T92" s="21"/>
      <c r="U92" s="21">
        <f>U72*U15</f>
        <v>13.259704436778559</v>
      </c>
      <c r="V92" s="21">
        <f t="shared" si="28"/>
        <v>13.259704436778559</v>
      </c>
      <c r="W92" s="17"/>
      <c r="X92" s="17"/>
      <c r="Y92" s="17"/>
      <c r="Z92" s="17"/>
      <c r="AA92" s="17"/>
      <c r="AB92" s="17"/>
      <c r="AC92" s="17"/>
      <c r="AD92" s="17"/>
      <c r="AE92" s="17"/>
      <c r="AF92" s="17"/>
      <c r="AG92" s="17"/>
      <c r="AH92" s="17"/>
      <c r="AI92" s="17"/>
      <c r="AJ92" s="17"/>
      <c r="AK92" s="17"/>
    </row>
    <row r="93" spans="1:40" s="3" customFormat="1" ht="12" x14ac:dyDescent="0.3">
      <c r="A93" s="17"/>
      <c r="C93" s="3" t="s">
        <v>299</v>
      </c>
      <c r="D93" s="8" t="s">
        <v>32</v>
      </c>
      <c r="E93" s="17"/>
      <c r="F93" s="19"/>
      <c r="G93" s="19"/>
      <c r="H93" s="19"/>
      <c r="I93" s="19"/>
      <c r="J93" s="19"/>
      <c r="K93" s="19"/>
      <c r="L93" s="21"/>
      <c r="M93" s="21"/>
      <c r="N93" s="21"/>
      <c r="O93" s="21"/>
      <c r="P93" s="21"/>
      <c r="Q93" s="21"/>
      <c r="R93" s="21"/>
      <c r="S93" s="21"/>
      <c r="T93" s="21"/>
      <c r="U93" s="21"/>
      <c r="V93" s="21">
        <f>V72*V15</f>
        <v>15.320532273979779</v>
      </c>
      <c r="W93" s="17"/>
      <c r="X93" s="17"/>
      <c r="Y93" s="17"/>
      <c r="Z93" s="17"/>
      <c r="AA93" s="17"/>
      <c r="AB93" s="17"/>
      <c r="AC93" s="17"/>
      <c r="AD93" s="17"/>
      <c r="AE93" s="17"/>
      <c r="AF93" s="17"/>
      <c r="AG93" s="17"/>
      <c r="AH93" s="17"/>
      <c r="AI93" s="17"/>
      <c r="AJ93" s="17"/>
      <c r="AK93" s="17"/>
    </row>
    <row r="94" spans="1:40" s="3" customFormat="1" ht="12" x14ac:dyDescent="0.3">
      <c r="A94" s="17"/>
      <c r="C94" s="9" t="s">
        <v>300</v>
      </c>
      <c r="D94" s="10" t="s">
        <v>32</v>
      </c>
      <c r="E94" s="23"/>
      <c r="F94" s="22">
        <f>SUM(F77:F93)</f>
        <v>0</v>
      </c>
      <c r="G94" s="22">
        <f t="shared" ref="G94:V94" si="29">SUM(G77:G93)</f>
        <v>0</v>
      </c>
      <c r="H94" s="22">
        <f t="shared" si="29"/>
        <v>7.1735765681000974</v>
      </c>
      <c r="I94" s="22">
        <f t="shared" si="29"/>
        <v>13.883538215208288</v>
      </c>
      <c r="J94" s="22">
        <f t="shared" si="29"/>
        <v>20.119469542831837</v>
      </c>
      <c r="K94" s="22">
        <f t="shared" si="29"/>
        <v>25.871622784891404</v>
      </c>
      <c r="L94" s="22">
        <f t="shared" si="29"/>
        <v>31.13094309377016</v>
      </c>
      <c r="M94" s="22">
        <f t="shared" si="29"/>
        <v>36.065319943826935</v>
      </c>
      <c r="N94" s="22">
        <f t="shared" si="29"/>
        <v>40.616537243597215</v>
      </c>
      <c r="O94" s="22">
        <f t="shared" si="29"/>
        <v>44.836487652454458</v>
      </c>
      <c r="P94" s="22">
        <f t="shared" si="29"/>
        <v>48.720777241594668</v>
      </c>
      <c r="Q94" s="22">
        <f t="shared" si="29"/>
        <v>53.061618036948573</v>
      </c>
      <c r="R94" s="22">
        <f t="shared" si="29"/>
        <v>59.284070176783253</v>
      </c>
      <c r="S94" s="22">
        <f t="shared" si="29"/>
        <v>67.915071928323471</v>
      </c>
      <c r="T94" s="22">
        <f t="shared" si="29"/>
        <v>79.080449775008148</v>
      </c>
      <c r="U94" s="22">
        <f t="shared" si="29"/>
        <v>92.340154211786711</v>
      </c>
      <c r="V94" s="22">
        <f t="shared" si="29"/>
        <v>107.66068648576649</v>
      </c>
      <c r="W94" s="17"/>
      <c r="X94" s="17"/>
      <c r="Y94" s="17"/>
      <c r="Z94" s="17"/>
      <c r="AA94" s="17"/>
      <c r="AB94" s="17"/>
      <c r="AC94" s="17"/>
      <c r="AD94" s="17"/>
      <c r="AE94" s="17"/>
      <c r="AF94" s="17"/>
      <c r="AG94" s="17"/>
      <c r="AH94" s="17"/>
      <c r="AI94" s="17"/>
      <c r="AJ94" s="17"/>
      <c r="AK94" s="17"/>
    </row>
    <row r="95" spans="1:40" s="3" customFormat="1" ht="12" x14ac:dyDescent="0.3">
      <c r="A95" s="17"/>
      <c r="C95" s="9"/>
      <c r="D95" s="10"/>
      <c r="E95" s="23"/>
      <c r="F95" s="22"/>
      <c r="G95" s="22"/>
      <c r="H95" s="22"/>
      <c r="I95" s="22"/>
      <c r="J95" s="22"/>
      <c r="K95" s="22"/>
      <c r="L95" s="22"/>
      <c r="M95" s="22"/>
      <c r="N95" s="22"/>
      <c r="O95" s="22"/>
      <c r="P95" s="22"/>
      <c r="Q95" s="22"/>
      <c r="R95" s="22"/>
      <c r="S95" s="22"/>
      <c r="T95" s="22"/>
      <c r="U95" s="22"/>
      <c r="V95" s="22"/>
      <c r="W95" s="17"/>
      <c r="X95" s="17"/>
      <c r="Y95" s="17"/>
      <c r="Z95" s="17"/>
      <c r="AA95" s="17"/>
      <c r="AB95" s="17"/>
      <c r="AC95" s="17"/>
      <c r="AD95" s="17"/>
      <c r="AE95" s="17"/>
      <c r="AF95" s="17"/>
      <c r="AG95" s="17"/>
      <c r="AH95" s="17"/>
      <c r="AI95" s="17"/>
      <c r="AJ95" s="17"/>
      <c r="AK95" s="17"/>
    </row>
    <row r="96" spans="1:40" s="3" customFormat="1" ht="12" x14ac:dyDescent="0.3">
      <c r="A96" s="17"/>
      <c r="C96" s="9" t="s">
        <v>291</v>
      </c>
      <c r="D96" s="8"/>
      <c r="E96" s="23"/>
      <c r="F96" s="22"/>
      <c r="G96" s="22"/>
      <c r="H96" s="22"/>
      <c r="I96" s="22"/>
      <c r="J96" s="22"/>
      <c r="K96" s="22"/>
      <c r="L96" s="22"/>
      <c r="M96" s="22"/>
      <c r="N96" s="22"/>
      <c r="O96" s="22"/>
      <c r="P96" s="22"/>
      <c r="Q96" s="22"/>
      <c r="R96" s="22"/>
      <c r="S96" s="22"/>
      <c r="T96" s="22"/>
      <c r="U96" s="22"/>
      <c r="V96" s="22"/>
      <c r="W96" s="17"/>
      <c r="X96" s="17"/>
      <c r="Y96" s="17"/>
      <c r="Z96" s="4">
        <v>2021</v>
      </c>
      <c r="AA96" s="4">
        <f t="shared" ref="AA96:AN96" si="30">Z96+1</f>
        <v>2022</v>
      </c>
      <c r="AB96" s="4">
        <f t="shared" si="30"/>
        <v>2023</v>
      </c>
      <c r="AC96" s="4">
        <f t="shared" si="30"/>
        <v>2024</v>
      </c>
      <c r="AD96" s="4">
        <f t="shared" si="30"/>
        <v>2025</v>
      </c>
      <c r="AE96" s="4">
        <f t="shared" si="30"/>
        <v>2026</v>
      </c>
      <c r="AF96" s="4">
        <f t="shared" si="30"/>
        <v>2027</v>
      </c>
      <c r="AG96" s="4">
        <f t="shared" si="30"/>
        <v>2028</v>
      </c>
      <c r="AH96" s="4">
        <f t="shared" si="30"/>
        <v>2029</v>
      </c>
      <c r="AI96" s="4">
        <f t="shared" si="30"/>
        <v>2030</v>
      </c>
      <c r="AJ96" s="4">
        <f t="shared" si="30"/>
        <v>2031</v>
      </c>
      <c r="AK96" s="4">
        <f t="shared" si="30"/>
        <v>2032</v>
      </c>
      <c r="AL96" s="4">
        <f t="shared" si="30"/>
        <v>2033</v>
      </c>
      <c r="AM96" s="4">
        <f t="shared" si="30"/>
        <v>2034</v>
      </c>
      <c r="AN96" s="4">
        <f t="shared" si="30"/>
        <v>2035</v>
      </c>
    </row>
    <row r="97" spans="1:41" s="3" customFormat="1" ht="12" x14ac:dyDescent="0.3">
      <c r="A97" s="17"/>
      <c r="C97" s="3" t="s">
        <v>301</v>
      </c>
      <c r="D97" s="53" t="s">
        <v>292</v>
      </c>
      <c r="E97" s="23"/>
      <c r="F97" s="22"/>
      <c r="G97" s="54" t="s">
        <v>237</v>
      </c>
      <c r="H97" s="22"/>
      <c r="I97" s="22"/>
      <c r="J97" s="22"/>
      <c r="K97" s="22"/>
      <c r="L97" s="22"/>
      <c r="M97" s="22"/>
      <c r="N97" s="22"/>
      <c r="O97" s="22"/>
      <c r="P97" s="22"/>
      <c r="Q97" s="22"/>
      <c r="R97" s="22"/>
      <c r="S97" s="22"/>
      <c r="T97" s="22"/>
      <c r="U97" s="22"/>
      <c r="V97" s="22"/>
      <c r="W97" s="17"/>
      <c r="X97" s="17"/>
      <c r="Y97" s="17"/>
      <c r="Z97" s="49" t="s">
        <v>394</v>
      </c>
      <c r="AA97" s="17"/>
      <c r="AB97" s="17"/>
      <c r="AC97" s="17"/>
      <c r="AD97" s="17"/>
      <c r="AE97" s="17"/>
      <c r="AF97" s="17"/>
      <c r="AG97" s="17"/>
      <c r="AH97" s="17"/>
      <c r="AI97" s="17"/>
      <c r="AJ97" s="63"/>
      <c r="AK97" s="63"/>
      <c r="AL97" s="64"/>
      <c r="AM97" s="64"/>
      <c r="AN97" s="64"/>
      <c r="AO97" s="64"/>
    </row>
    <row r="98" spans="1:41" s="3" customFormat="1" ht="12" x14ac:dyDescent="0.3">
      <c r="A98" s="17"/>
      <c r="C98" s="3" t="s">
        <v>184</v>
      </c>
      <c r="D98" s="8" t="s">
        <v>32</v>
      </c>
      <c r="E98" s="17"/>
      <c r="F98" s="21">
        <f>F73*F16</f>
        <v>0</v>
      </c>
      <c r="G98" s="21">
        <f>IF(G$9&gt;$D$6,0,F98)</f>
        <v>0</v>
      </c>
      <c r="H98" s="21">
        <f t="shared" ref="H98:V113" si="31">IF(H$9&gt;$D$6,0,G98)</f>
        <v>0</v>
      </c>
      <c r="I98" s="21">
        <f t="shared" si="31"/>
        <v>0</v>
      </c>
      <c r="J98" s="21">
        <f t="shared" si="31"/>
        <v>0</v>
      </c>
      <c r="K98" s="21">
        <f t="shared" si="31"/>
        <v>0</v>
      </c>
      <c r="L98" s="21">
        <f t="shared" si="31"/>
        <v>0</v>
      </c>
      <c r="M98" s="21">
        <f t="shared" si="31"/>
        <v>0</v>
      </c>
      <c r="N98" s="21">
        <f t="shared" si="31"/>
        <v>0</v>
      </c>
      <c r="O98" s="21">
        <f t="shared" si="31"/>
        <v>0</v>
      </c>
      <c r="P98" s="21"/>
      <c r="Q98" s="21"/>
      <c r="R98" s="21"/>
      <c r="S98" s="21"/>
      <c r="T98" s="21"/>
      <c r="U98" s="21"/>
      <c r="V98" s="21"/>
      <c r="W98" s="17"/>
      <c r="X98" s="17"/>
      <c r="Y98" s="17"/>
      <c r="Z98" s="49"/>
      <c r="AA98" s="49"/>
      <c r="AB98" s="49"/>
      <c r="AC98" s="49"/>
      <c r="AD98" s="49"/>
      <c r="AE98" s="49"/>
      <c r="AF98" s="49"/>
      <c r="AG98" s="49"/>
      <c r="AH98" s="17"/>
      <c r="AI98" s="17"/>
      <c r="AJ98" s="17"/>
      <c r="AK98" s="17"/>
    </row>
    <row r="99" spans="1:41" s="3" customFormat="1" ht="12" x14ac:dyDescent="0.3">
      <c r="A99" s="17"/>
      <c r="C99" s="3" t="s">
        <v>185</v>
      </c>
      <c r="D99" s="8" t="s">
        <v>32</v>
      </c>
      <c r="E99" s="17"/>
      <c r="F99" s="19"/>
      <c r="G99" s="21">
        <f>G73*G16</f>
        <v>0</v>
      </c>
      <c r="H99" s="21">
        <f t="shared" si="31"/>
        <v>0</v>
      </c>
      <c r="I99" s="21">
        <f t="shared" si="31"/>
        <v>0</v>
      </c>
      <c r="J99" s="21">
        <f t="shared" si="31"/>
        <v>0</v>
      </c>
      <c r="K99" s="21">
        <f t="shared" si="31"/>
        <v>0</v>
      </c>
      <c r="L99" s="21">
        <f t="shared" si="31"/>
        <v>0</v>
      </c>
      <c r="M99" s="21">
        <f t="shared" si="31"/>
        <v>0</v>
      </c>
      <c r="N99" s="21">
        <f t="shared" si="31"/>
        <v>0</v>
      </c>
      <c r="O99" s="21">
        <f t="shared" si="31"/>
        <v>0</v>
      </c>
      <c r="P99" s="21">
        <f t="shared" si="31"/>
        <v>0</v>
      </c>
      <c r="Q99" s="21"/>
      <c r="R99" s="21"/>
      <c r="S99" s="21"/>
      <c r="T99" s="21"/>
      <c r="U99" s="21"/>
      <c r="V99" s="21"/>
      <c r="W99" s="17"/>
      <c r="X99" s="17"/>
      <c r="Y99" s="17"/>
      <c r="Z99" s="49"/>
      <c r="AA99" s="49"/>
      <c r="AB99" s="49"/>
      <c r="AC99" s="49"/>
      <c r="AD99" s="49"/>
      <c r="AE99" s="49"/>
      <c r="AF99" s="49"/>
      <c r="AG99" s="49"/>
      <c r="AH99" s="49"/>
      <c r="AI99" s="17"/>
      <c r="AJ99" s="17"/>
      <c r="AK99" s="17"/>
    </row>
    <row r="100" spans="1:41" s="3" customFormat="1" ht="12" x14ac:dyDescent="0.3">
      <c r="A100" s="17"/>
      <c r="C100" s="3" t="s">
        <v>186</v>
      </c>
      <c r="D100" s="8" t="s">
        <v>32</v>
      </c>
      <c r="E100" s="17"/>
      <c r="F100" s="19"/>
      <c r="G100" s="19"/>
      <c r="H100" s="21">
        <f>H73*H16</f>
        <v>4109.2992260948331</v>
      </c>
      <c r="I100" s="21">
        <f t="shared" si="31"/>
        <v>4109.2992260948331</v>
      </c>
      <c r="J100" s="21">
        <f t="shared" si="31"/>
        <v>4109.2992260948331</v>
      </c>
      <c r="K100" s="21">
        <f t="shared" si="31"/>
        <v>4109.2992260948331</v>
      </c>
      <c r="L100" s="21">
        <f>IF(L$9&gt;$D$6,0,K100)</f>
        <v>4109.2992260948331</v>
      </c>
      <c r="M100" s="21">
        <f t="shared" si="31"/>
        <v>4109.2992260948331</v>
      </c>
      <c r="N100" s="21">
        <f t="shared" si="31"/>
        <v>4109.2992260948331</v>
      </c>
      <c r="O100" s="21">
        <f t="shared" si="31"/>
        <v>4109.2992260948331</v>
      </c>
      <c r="P100" s="21">
        <f t="shared" si="31"/>
        <v>4109.2992260948331</v>
      </c>
      <c r="Q100" s="21">
        <f t="shared" si="31"/>
        <v>4109.2992260948331</v>
      </c>
      <c r="R100" s="21"/>
      <c r="S100" s="21"/>
      <c r="T100" s="21"/>
      <c r="U100" s="21"/>
      <c r="V100" s="21"/>
      <c r="W100" s="17"/>
      <c r="X100" s="17"/>
      <c r="Y100" s="17"/>
      <c r="Z100" s="65">
        <f>H16</f>
        <v>60.798949913357653</v>
      </c>
      <c r="AA100" s="65">
        <f>IF(I$9&gt;$D$6,0,Z100)</f>
        <v>60.798949913357653</v>
      </c>
      <c r="AB100" s="65">
        <f t="shared" ref="AB100:AN111" si="32">IF(J$9&gt;$D$6,0,AA100)</f>
        <v>60.798949913357653</v>
      </c>
      <c r="AC100" s="65">
        <f t="shared" si="32"/>
        <v>60.798949913357653</v>
      </c>
      <c r="AD100" s="65">
        <f t="shared" si="32"/>
        <v>60.798949913357653</v>
      </c>
      <c r="AE100" s="65">
        <f t="shared" si="32"/>
        <v>60.798949913357653</v>
      </c>
      <c r="AF100" s="65">
        <f t="shared" si="32"/>
        <v>60.798949913357653</v>
      </c>
      <c r="AG100" s="65">
        <f t="shared" si="32"/>
        <v>60.798949913357653</v>
      </c>
      <c r="AH100" s="65">
        <f t="shared" si="32"/>
        <v>60.798949913357653</v>
      </c>
      <c r="AI100" s="65">
        <f t="shared" si="32"/>
        <v>60.798949913357653</v>
      </c>
      <c r="AJ100" s="66"/>
      <c r="AK100" s="66"/>
      <c r="AL100" s="66"/>
      <c r="AM100" s="66"/>
      <c r="AN100" s="66"/>
    </row>
    <row r="101" spans="1:41" s="3" customFormat="1" ht="12" x14ac:dyDescent="0.3">
      <c r="A101" s="17"/>
      <c r="C101" s="3" t="s">
        <v>187</v>
      </c>
      <c r="D101" s="8" t="s">
        <v>32</v>
      </c>
      <c r="E101" s="17"/>
      <c r="F101" s="19"/>
      <c r="G101" s="19"/>
      <c r="H101" s="19"/>
      <c r="I101" s="21">
        <f>I73*I16</f>
        <v>3848.7915378351604</v>
      </c>
      <c r="J101" s="21">
        <f t="shared" si="31"/>
        <v>3848.7915378351604</v>
      </c>
      <c r="K101" s="21">
        <f t="shared" si="31"/>
        <v>3848.7915378351604</v>
      </c>
      <c r="L101" s="21">
        <f t="shared" si="31"/>
        <v>3848.7915378351604</v>
      </c>
      <c r="M101" s="21">
        <f t="shared" si="31"/>
        <v>3848.7915378351604</v>
      </c>
      <c r="N101" s="21">
        <f t="shared" si="31"/>
        <v>3848.7915378351604</v>
      </c>
      <c r="O101" s="21">
        <f t="shared" si="31"/>
        <v>3848.7915378351604</v>
      </c>
      <c r="P101" s="21">
        <f t="shared" si="31"/>
        <v>3848.7915378351604</v>
      </c>
      <c r="Q101" s="21">
        <f t="shared" si="31"/>
        <v>3848.7915378351604</v>
      </c>
      <c r="R101" s="21">
        <f t="shared" si="31"/>
        <v>3848.7915378351604</v>
      </c>
      <c r="S101" s="21"/>
      <c r="T101" s="21"/>
      <c r="U101" s="21"/>
      <c r="V101" s="21"/>
      <c r="W101" s="17"/>
      <c r="X101" s="17"/>
      <c r="Y101" s="17"/>
      <c r="Z101" s="17"/>
      <c r="AA101" s="65">
        <f>I16</f>
        <v>56.944620252970218</v>
      </c>
      <c r="AB101" s="65">
        <f>IF(J$9&gt;$D$6,0,AA101)</f>
        <v>56.944620252970218</v>
      </c>
      <c r="AC101" s="65">
        <f t="shared" si="32"/>
        <v>56.944620252970218</v>
      </c>
      <c r="AD101" s="65">
        <f t="shared" si="32"/>
        <v>56.944620252970218</v>
      </c>
      <c r="AE101" s="65">
        <f t="shared" si="32"/>
        <v>56.944620252970218</v>
      </c>
      <c r="AF101" s="65">
        <f t="shared" si="32"/>
        <v>56.944620252970218</v>
      </c>
      <c r="AG101" s="65">
        <f t="shared" si="32"/>
        <v>56.944620252970218</v>
      </c>
      <c r="AH101" s="65">
        <f t="shared" si="32"/>
        <v>56.944620252970218</v>
      </c>
      <c r="AI101" s="65">
        <f t="shared" si="32"/>
        <v>56.944620252970218</v>
      </c>
      <c r="AJ101" s="65">
        <f t="shared" si="32"/>
        <v>56.944620252970218</v>
      </c>
      <c r="AK101" s="66"/>
      <c r="AL101" s="67"/>
      <c r="AM101" s="67"/>
      <c r="AN101" s="67"/>
    </row>
    <row r="102" spans="1:41" s="3" customFormat="1" ht="12" x14ac:dyDescent="0.3">
      <c r="A102" s="17"/>
      <c r="C102" s="3" t="s">
        <v>188</v>
      </c>
      <c r="D102" s="8" t="s">
        <v>32</v>
      </c>
      <c r="E102" s="17"/>
      <c r="F102" s="19"/>
      <c r="G102" s="19"/>
      <c r="H102" s="19"/>
      <c r="I102" s="19"/>
      <c r="J102" s="21">
        <f>J73*J16</f>
        <v>3537.3234355839581</v>
      </c>
      <c r="K102" s="21">
        <f t="shared" si="31"/>
        <v>3537.3234355839581</v>
      </c>
      <c r="L102" s="21">
        <f t="shared" si="31"/>
        <v>3537.3234355839581</v>
      </c>
      <c r="M102" s="21">
        <f t="shared" si="31"/>
        <v>3537.3234355839581</v>
      </c>
      <c r="N102" s="21">
        <f t="shared" si="31"/>
        <v>3537.3234355839581</v>
      </c>
      <c r="O102" s="21">
        <f t="shared" si="31"/>
        <v>3537.3234355839581</v>
      </c>
      <c r="P102" s="21">
        <f t="shared" si="31"/>
        <v>3537.3234355839581</v>
      </c>
      <c r="Q102" s="21">
        <f t="shared" si="31"/>
        <v>3537.3234355839581</v>
      </c>
      <c r="R102" s="21">
        <f t="shared" si="31"/>
        <v>3537.3234355839581</v>
      </c>
      <c r="S102" s="21">
        <f t="shared" si="31"/>
        <v>3537.3234355839581</v>
      </c>
      <c r="T102" s="21"/>
      <c r="U102" s="21"/>
      <c r="V102" s="21"/>
      <c r="W102" s="17"/>
      <c r="X102" s="17"/>
      <c r="Y102" s="17"/>
      <c r="Z102" s="17"/>
      <c r="AA102" s="17"/>
      <c r="AB102" s="65">
        <f>J16</f>
        <v>52.336308103753566</v>
      </c>
      <c r="AC102" s="65">
        <f>IF(K$9&gt;$D$6,0,AB102)</f>
        <v>52.336308103753566</v>
      </c>
      <c r="AD102" s="65">
        <f t="shared" si="32"/>
        <v>52.336308103753566</v>
      </c>
      <c r="AE102" s="65">
        <f t="shared" si="32"/>
        <v>52.336308103753566</v>
      </c>
      <c r="AF102" s="65">
        <f t="shared" si="32"/>
        <v>52.336308103753566</v>
      </c>
      <c r="AG102" s="65">
        <f t="shared" si="32"/>
        <v>52.336308103753566</v>
      </c>
      <c r="AH102" s="65">
        <f t="shared" si="32"/>
        <v>52.336308103753566</v>
      </c>
      <c r="AI102" s="65">
        <f t="shared" si="32"/>
        <v>52.336308103753566</v>
      </c>
      <c r="AJ102" s="65">
        <f t="shared" si="32"/>
        <v>52.336308103753566</v>
      </c>
      <c r="AK102" s="65">
        <f t="shared" si="32"/>
        <v>52.336308103753566</v>
      </c>
      <c r="AL102" s="67"/>
      <c r="AM102" s="67"/>
      <c r="AN102" s="67"/>
    </row>
    <row r="103" spans="1:41" s="3" customFormat="1" ht="12" x14ac:dyDescent="0.3">
      <c r="A103" s="17"/>
      <c r="C103" s="3" t="s">
        <v>189</v>
      </c>
      <c r="D103" s="8" t="s">
        <v>32</v>
      </c>
      <c r="E103" s="17"/>
      <c r="F103" s="19"/>
      <c r="G103" s="19"/>
      <c r="H103" s="19"/>
      <c r="I103" s="19"/>
      <c r="J103" s="19"/>
      <c r="K103" s="21">
        <f>K73*K16</f>
        <v>3203.652375400146</v>
      </c>
      <c r="L103" s="21">
        <f t="shared" si="31"/>
        <v>3203.652375400146</v>
      </c>
      <c r="M103" s="21">
        <f t="shared" si="31"/>
        <v>3203.652375400146</v>
      </c>
      <c r="N103" s="21">
        <f t="shared" si="31"/>
        <v>3203.652375400146</v>
      </c>
      <c r="O103" s="21">
        <f t="shared" si="31"/>
        <v>3203.652375400146</v>
      </c>
      <c r="P103" s="21">
        <f t="shared" si="31"/>
        <v>3203.652375400146</v>
      </c>
      <c r="Q103" s="21">
        <f t="shared" si="31"/>
        <v>3203.652375400146</v>
      </c>
      <c r="R103" s="21">
        <f t="shared" si="31"/>
        <v>3203.652375400146</v>
      </c>
      <c r="S103" s="21">
        <f t="shared" si="31"/>
        <v>3203.652375400146</v>
      </c>
      <c r="T103" s="21">
        <f t="shared" si="31"/>
        <v>3203.652375400146</v>
      </c>
      <c r="U103" s="21"/>
      <c r="V103" s="21"/>
      <c r="W103" s="17"/>
      <c r="X103" s="17"/>
      <c r="Y103" s="17"/>
      <c r="Z103" s="17"/>
      <c r="AA103" s="17"/>
      <c r="AB103" s="17"/>
      <c r="AC103" s="65">
        <f>K16</f>
        <v>47.399493099670345</v>
      </c>
      <c r="AD103" s="65">
        <f>IF(L$9&gt;$D$6,0,AC103)</f>
        <v>47.399493099670345</v>
      </c>
      <c r="AE103" s="65">
        <f t="shared" si="32"/>
        <v>47.399493099670345</v>
      </c>
      <c r="AF103" s="65">
        <f t="shared" si="32"/>
        <v>47.399493099670345</v>
      </c>
      <c r="AG103" s="65">
        <f t="shared" si="32"/>
        <v>47.399493099670345</v>
      </c>
      <c r="AH103" s="65">
        <f t="shared" si="32"/>
        <v>47.399493099670345</v>
      </c>
      <c r="AI103" s="65">
        <f t="shared" si="32"/>
        <v>47.399493099670345</v>
      </c>
      <c r="AJ103" s="65">
        <f t="shared" si="32"/>
        <v>47.399493099670345</v>
      </c>
      <c r="AK103" s="65">
        <f t="shared" si="32"/>
        <v>47.399493099670345</v>
      </c>
      <c r="AL103" s="65">
        <f t="shared" si="32"/>
        <v>47.399493099670345</v>
      </c>
      <c r="AM103" s="67"/>
      <c r="AN103" s="67"/>
    </row>
    <row r="104" spans="1:41" s="3" customFormat="1" ht="12" x14ac:dyDescent="0.3">
      <c r="A104" s="17"/>
      <c r="C104" s="3" t="s">
        <v>190</v>
      </c>
      <c r="D104" s="8" t="s">
        <v>32</v>
      </c>
      <c r="E104" s="17"/>
      <c r="F104" s="19"/>
      <c r="G104" s="19"/>
      <c r="H104" s="19"/>
      <c r="I104" s="19"/>
      <c r="J104" s="19"/>
      <c r="K104" s="19"/>
      <c r="L104" s="21">
        <f>L73*L16</f>
        <v>2869.4372382446991</v>
      </c>
      <c r="M104" s="21">
        <f t="shared" si="31"/>
        <v>2869.4372382446991</v>
      </c>
      <c r="N104" s="21">
        <f t="shared" si="31"/>
        <v>2869.4372382446991</v>
      </c>
      <c r="O104" s="21">
        <f t="shared" si="31"/>
        <v>2869.4372382446991</v>
      </c>
      <c r="P104" s="21">
        <f t="shared" si="31"/>
        <v>2869.4372382446991</v>
      </c>
      <c r="Q104" s="21">
        <f t="shared" si="31"/>
        <v>2869.4372382446991</v>
      </c>
      <c r="R104" s="21">
        <f t="shared" si="31"/>
        <v>2869.4372382446991</v>
      </c>
      <c r="S104" s="21">
        <f t="shared" si="31"/>
        <v>2869.4372382446991</v>
      </c>
      <c r="T104" s="21">
        <f t="shared" si="31"/>
        <v>2869.4372382446991</v>
      </c>
      <c r="U104" s="21">
        <f t="shared" si="31"/>
        <v>2869.4372382446991</v>
      </c>
      <c r="V104" s="21"/>
      <c r="W104" s="17"/>
      <c r="X104" s="17"/>
      <c r="Y104" s="17"/>
      <c r="Z104" s="17"/>
      <c r="AA104" s="17"/>
      <c r="AB104" s="17"/>
      <c r="AC104" s="17"/>
      <c r="AD104" s="65">
        <f>L16</f>
        <v>42.454628229484072</v>
      </c>
      <c r="AE104" s="65">
        <f>IF(M$9&gt;$D$6,0,AD104)</f>
        <v>42.454628229484072</v>
      </c>
      <c r="AF104" s="65">
        <f t="shared" si="32"/>
        <v>42.454628229484072</v>
      </c>
      <c r="AG104" s="65">
        <f t="shared" si="32"/>
        <v>42.454628229484072</v>
      </c>
      <c r="AH104" s="65">
        <f t="shared" si="32"/>
        <v>42.454628229484072</v>
      </c>
      <c r="AI104" s="65">
        <f t="shared" si="32"/>
        <v>42.454628229484072</v>
      </c>
      <c r="AJ104" s="65">
        <f t="shared" si="32"/>
        <v>42.454628229484072</v>
      </c>
      <c r="AK104" s="65">
        <f t="shared" si="32"/>
        <v>42.454628229484072</v>
      </c>
      <c r="AL104" s="65">
        <f t="shared" si="32"/>
        <v>42.454628229484072</v>
      </c>
      <c r="AM104" s="65">
        <f t="shared" si="32"/>
        <v>42.454628229484072</v>
      </c>
      <c r="AN104" s="67"/>
    </row>
    <row r="105" spans="1:41" s="3" customFormat="1" ht="12" x14ac:dyDescent="0.3">
      <c r="A105" s="17"/>
      <c r="C105" s="3" t="s">
        <v>191</v>
      </c>
      <c r="D105" s="8" t="s">
        <v>32</v>
      </c>
      <c r="E105" s="17"/>
      <c r="F105" s="19"/>
      <c r="G105" s="19"/>
      <c r="H105" s="19"/>
      <c r="I105" s="19"/>
      <c r="J105" s="19"/>
      <c r="K105" s="19"/>
      <c r="L105" s="21"/>
      <c r="M105" s="21">
        <f>M73*M16</f>
        <v>2640.5976239003276</v>
      </c>
      <c r="N105" s="21">
        <f t="shared" si="31"/>
        <v>2640.5976239003276</v>
      </c>
      <c r="O105" s="21">
        <f t="shared" si="31"/>
        <v>2640.5976239003276</v>
      </c>
      <c r="P105" s="21">
        <f t="shared" si="31"/>
        <v>2640.5976239003276</v>
      </c>
      <c r="Q105" s="21">
        <f t="shared" si="31"/>
        <v>2640.5976239003276</v>
      </c>
      <c r="R105" s="21">
        <f t="shared" si="31"/>
        <v>2640.5976239003276</v>
      </c>
      <c r="S105" s="21">
        <f t="shared" si="31"/>
        <v>2640.5976239003276</v>
      </c>
      <c r="T105" s="21">
        <f t="shared" si="31"/>
        <v>2640.5976239003276</v>
      </c>
      <c r="U105" s="21">
        <f t="shared" si="31"/>
        <v>2640.5976239003276</v>
      </c>
      <c r="V105" s="21">
        <f t="shared" si="31"/>
        <v>2640.5976239003276</v>
      </c>
      <c r="W105" s="17"/>
      <c r="X105" s="17"/>
      <c r="Y105" s="17"/>
      <c r="Z105" s="17"/>
      <c r="AA105" s="17"/>
      <c r="AB105" s="17"/>
      <c r="AC105" s="17"/>
      <c r="AD105" s="17"/>
      <c r="AE105" s="65">
        <f>M16</f>
        <v>39.068842117252579</v>
      </c>
      <c r="AF105" s="65">
        <f>IF(N$9&gt;$D$6,0,AE105)</f>
        <v>39.068842117252579</v>
      </c>
      <c r="AG105" s="65">
        <f t="shared" si="32"/>
        <v>39.068842117252579</v>
      </c>
      <c r="AH105" s="65">
        <f t="shared" si="32"/>
        <v>39.068842117252579</v>
      </c>
      <c r="AI105" s="65">
        <f t="shared" si="32"/>
        <v>39.068842117252579</v>
      </c>
      <c r="AJ105" s="65">
        <f t="shared" si="32"/>
        <v>39.068842117252579</v>
      </c>
      <c r="AK105" s="65">
        <f t="shared" si="32"/>
        <v>39.068842117252579</v>
      </c>
      <c r="AL105" s="65">
        <f t="shared" si="32"/>
        <v>39.068842117252579</v>
      </c>
      <c r="AM105" s="65">
        <f t="shared" si="32"/>
        <v>39.068842117252579</v>
      </c>
      <c r="AN105" s="65">
        <f t="shared" si="32"/>
        <v>39.068842117252579</v>
      </c>
    </row>
    <row r="106" spans="1:41" s="3" customFormat="1" ht="12" x14ac:dyDescent="0.3">
      <c r="A106" s="17"/>
      <c r="C106" s="3" t="s">
        <v>192</v>
      </c>
      <c r="D106" s="8" t="s">
        <v>32</v>
      </c>
      <c r="E106" s="17"/>
      <c r="F106" s="19"/>
      <c r="G106" s="19"/>
      <c r="H106" s="19"/>
      <c r="I106" s="19"/>
      <c r="J106" s="19"/>
      <c r="K106" s="19"/>
      <c r="L106" s="21"/>
      <c r="M106" s="21"/>
      <c r="N106" s="21">
        <f>N73*N16</f>
        <v>2423.9655767088652</v>
      </c>
      <c r="O106" s="21">
        <f t="shared" si="31"/>
        <v>2423.9655767088652</v>
      </c>
      <c r="P106" s="21">
        <f t="shared" si="31"/>
        <v>2423.9655767088652</v>
      </c>
      <c r="Q106" s="21">
        <f t="shared" si="31"/>
        <v>2423.9655767088652</v>
      </c>
      <c r="R106" s="21">
        <f t="shared" si="31"/>
        <v>2423.9655767088652</v>
      </c>
      <c r="S106" s="21">
        <f t="shared" si="31"/>
        <v>2423.9655767088652</v>
      </c>
      <c r="T106" s="21">
        <f t="shared" si="31"/>
        <v>2423.9655767088652</v>
      </c>
      <c r="U106" s="21">
        <f t="shared" si="31"/>
        <v>2423.9655767088652</v>
      </c>
      <c r="V106" s="21">
        <f t="shared" si="31"/>
        <v>2423.9655767088652</v>
      </c>
      <c r="W106" s="17"/>
      <c r="X106" s="17"/>
      <c r="Y106" s="17"/>
      <c r="Z106" s="17"/>
      <c r="AA106" s="17"/>
      <c r="AB106" s="17"/>
      <c r="AC106" s="17"/>
      <c r="AD106" s="17"/>
      <c r="AE106" s="17"/>
      <c r="AF106" s="65">
        <f>N16</f>
        <v>35.863672509942532</v>
      </c>
      <c r="AG106" s="65">
        <f>IF(O$9&gt;$D$6,0,AF106)</f>
        <v>35.863672509942532</v>
      </c>
      <c r="AH106" s="65">
        <f t="shared" si="32"/>
        <v>35.863672509942532</v>
      </c>
      <c r="AI106" s="65">
        <f t="shared" si="32"/>
        <v>35.863672509942532</v>
      </c>
      <c r="AJ106" s="65">
        <f t="shared" si="32"/>
        <v>35.863672509942532</v>
      </c>
      <c r="AK106" s="65">
        <f t="shared" si="32"/>
        <v>35.863672509942532</v>
      </c>
      <c r="AL106" s="65">
        <f t="shared" si="32"/>
        <v>35.863672509942532</v>
      </c>
      <c r="AM106" s="65">
        <f t="shared" si="32"/>
        <v>35.863672509942532</v>
      </c>
      <c r="AN106" s="65">
        <f t="shared" si="32"/>
        <v>35.863672509942532</v>
      </c>
    </row>
    <row r="107" spans="1:41" s="3" customFormat="1" ht="12" x14ac:dyDescent="0.3">
      <c r="A107" s="17"/>
      <c r="C107" s="3" t="s">
        <v>193</v>
      </c>
      <c r="D107" s="8" t="s">
        <v>32</v>
      </c>
      <c r="E107" s="17"/>
      <c r="F107" s="19"/>
      <c r="G107" s="19"/>
      <c r="H107" s="19"/>
      <c r="I107" s="19"/>
      <c r="J107" s="19"/>
      <c r="K107" s="19"/>
      <c r="L107" s="21"/>
      <c r="M107" s="21"/>
      <c r="N107" s="21"/>
      <c r="O107" s="21">
        <f>O73*O16</f>
        <v>2215.6426451508019</v>
      </c>
      <c r="P107" s="21">
        <f t="shared" si="31"/>
        <v>2215.6426451508019</v>
      </c>
      <c r="Q107" s="21">
        <f t="shared" si="31"/>
        <v>2215.6426451508019</v>
      </c>
      <c r="R107" s="21">
        <f t="shared" si="31"/>
        <v>2215.6426451508019</v>
      </c>
      <c r="S107" s="21">
        <f t="shared" si="31"/>
        <v>2215.6426451508019</v>
      </c>
      <c r="T107" s="21">
        <f t="shared" si="31"/>
        <v>2215.6426451508019</v>
      </c>
      <c r="U107" s="21">
        <f t="shared" si="31"/>
        <v>2215.6426451508019</v>
      </c>
      <c r="V107" s="21">
        <f t="shared" si="31"/>
        <v>2215.6426451508019</v>
      </c>
      <c r="W107" s="17"/>
      <c r="X107" s="17"/>
      <c r="Y107" s="17"/>
      <c r="Z107" s="17"/>
      <c r="AA107" s="17"/>
      <c r="AB107" s="17"/>
      <c r="AC107" s="17"/>
      <c r="AD107" s="17"/>
      <c r="AE107" s="17"/>
      <c r="AF107" s="17"/>
      <c r="AG107" s="65">
        <f>O16</f>
        <v>32.78144004529937</v>
      </c>
      <c r="AH107" s="65">
        <f>IF(P$9&gt;$D$6,0,AG107)</f>
        <v>32.78144004529937</v>
      </c>
      <c r="AI107" s="65">
        <f t="shared" si="32"/>
        <v>32.78144004529937</v>
      </c>
      <c r="AJ107" s="65">
        <f t="shared" si="32"/>
        <v>32.78144004529937</v>
      </c>
      <c r="AK107" s="65">
        <f t="shared" si="32"/>
        <v>32.78144004529937</v>
      </c>
      <c r="AL107" s="65">
        <f t="shared" si="32"/>
        <v>32.78144004529937</v>
      </c>
      <c r="AM107" s="65">
        <f t="shared" si="32"/>
        <v>32.78144004529937</v>
      </c>
      <c r="AN107" s="65">
        <f t="shared" si="32"/>
        <v>32.78144004529937</v>
      </c>
    </row>
    <row r="108" spans="1:41" s="3" customFormat="1" ht="12" x14ac:dyDescent="0.3">
      <c r="A108" s="17"/>
      <c r="C108" s="3" t="s">
        <v>194</v>
      </c>
      <c r="D108" s="8" t="s">
        <v>32</v>
      </c>
      <c r="E108" s="17"/>
      <c r="F108" s="19"/>
      <c r="G108" s="19"/>
      <c r="H108" s="19"/>
      <c r="I108" s="19"/>
      <c r="J108" s="19"/>
      <c r="K108" s="19"/>
      <c r="L108" s="21"/>
      <c r="M108" s="21"/>
      <c r="N108" s="21"/>
      <c r="O108" s="21"/>
      <c r="P108" s="21">
        <f>P73*P16</f>
        <v>2009.1118143097226</v>
      </c>
      <c r="Q108" s="21">
        <f t="shared" si="31"/>
        <v>2009.1118143097226</v>
      </c>
      <c r="R108" s="21">
        <f t="shared" si="31"/>
        <v>2009.1118143097226</v>
      </c>
      <c r="S108" s="21">
        <f t="shared" si="31"/>
        <v>2009.1118143097226</v>
      </c>
      <c r="T108" s="21">
        <f t="shared" si="31"/>
        <v>2009.1118143097226</v>
      </c>
      <c r="U108" s="21">
        <f t="shared" si="31"/>
        <v>2009.1118143097226</v>
      </c>
      <c r="V108" s="21">
        <f t="shared" si="31"/>
        <v>2009.1118143097226</v>
      </c>
      <c r="W108" s="17"/>
      <c r="X108" s="17"/>
      <c r="Y108" s="17"/>
      <c r="Z108" s="17"/>
      <c r="AA108" s="17"/>
      <c r="AB108" s="17"/>
      <c r="AC108" s="17"/>
      <c r="AD108" s="17"/>
      <c r="AE108" s="17"/>
      <c r="AF108" s="17"/>
      <c r="AG108" s="49"/>
      <c r="AH108" s="65">
        <f>P16</f>
        <v>29.725722525355216</v>
      </c>
      <c r="AI108" s="65">
        <f>IF(Q$9&gt;$D$6,0,AH108)</f>
        <v>29.725722525355216</v>
      </c>
      <c r="AJ108" s="65">
        <f t="shared" si="32"/>
        <v>29.725722525355216</v>
      </c>
      <c r="AK108" s="65">
        <f t="shared" si="32"/>
        <v>29.725722525355216</v>
      </c>
      <c r="AL108" s="65">
        <f t="shared" si="32"/>
        <v>29.725722525355216</v>
      </c>
      <c r="AM108" s="65">
        <f t="shared" si="32"/>
        <v>29.725722525355216</v>
      </c>
      <c r="AN108" s="65">
        <f t="shared" si="32"/>
        <v>29.725722525355216</v>
      </c>
    </row>
    <row r="109" spans="1:41" s="3" customFormat="1" ht="12" x14ac:dyDescent="0.3">
      <c r="A109" s="17"/>
      <c r="C109" s="3" t="s">
        <v>195</v>
      </c>
      <c r="D109" s="8" t="s">
        <v>32</v>
      </c>
      <c r="E109" s="17"/>
      <c r="F109" s="19"/>
      <c r="G109" s="19"/>
      <c r="H109" s="19"/>
      <c r="I109" s="19"/>
      <c r="J109" s="19"/>
      <c r="K109" s="19"/>
      <c r="L109" s="21"/>
      <c r="M109" s="21"/>
      <c r="N109" s="21"/>
      <c r="O109" s="21"/>
      <c r="P109" s="21"/>
      <c r="Q109" s="21">
        <f>Q73*Q16</f>
        <v>1798.7769863923493</v>
      </c>
      <c r="R109" s="21">
        <f t="shared" si="31"/>
        <v>1798.7769863923493</v>
      </c>
      <c r="S109" s="21">
        <f t="shared" si="31"/>
        <v>1798.7769863923493</v>
      </c>
      <c r="T109" s="21">
        <f t="shared" si="31"/>
        <v>1798.7769863923493</v>
      </c>
      <c r="U109" s="21">
        <f t="shared" si="31"/>
        <v>1798.7769863923493</v>
      </c>
      <c r="V109" s="21">
        <f t="shared" si="31"/>
        <v>1798.7769863923493</v>
      </c>
      <c r="W109" s="17"/>
      <c r="X109" s="17"/>
      <c r="Y109" s="17"/>
      <c r="Z109" s="17"/>
      <c r="AA109" s="17"/>
      <c r="AB109" s="17"/>
      <c r="AC109" s="17"/>
      <c r="AD109" s="17"/>
      <c r="AE109" s="17"/>
      <c r="AF109" s="17"/>
      <c r="AG109" s="49"/>
      <c r="AH109" s="49"/>
      <c r="AI109" s="65">
        <f>Q16</f>
        <v>26.613723139577715</v>
      </c>
      <c r="AJ109" s="65">
        <f>IF(R$9&gt;$D$6,0,AI109)</f>
        <v>26.613723139577715</v>
      </c>
      <c r="AK109" s="65">
        <f t="shared" si="32"/>
        <v>26.613723139577715</v>
      </c>
      <c r="AL109" s="65">
        <f t="shared" si="32"/>
        <v>26.613723139577715</v>
      </c>
      <c r="AM109" s="65">
        <f t="shared" si="32"/>
        <v>26.613723139577715</v>
      </c>
      <c r="AN109" s="65">
        <f t="shared" si="32"/>
        <v>26.613723139577715</v>
      </c>
    </row>
    <row r="110" spans="1:41" s="3" customFormat="1" ht="12" x14ac:dyDescent="0.3">
      <c r="A110" s="17"/>
      <c r="C110" s="3" t="s">
        <v>302</v>
      </c>
      <c r="D110" s="8" t="s">
        <v>32</v>
      </c>
      <c r="E110" s="17"/>
      <c r="F110" s="19"/>
      <c r="G110" s="19"/>
      <c r="H110" s="19"/>
      <c r="I110" s="19"/>
      <c r="J110" s="19"/>
      <c r="K110" s="19"/>
      <c r="L110" s="21"/>
      <c r="M110" s="21"/>
      <c r="N110" s="21"/>
      <c r="O110" s="21"/>
      <c r="P110" s="21"/>
      <c r="Q110" s="21"/>
      <c r="R110" s="21">
        <f>R73*R16</f>
        <v>1670.1756033021732</v>
      </c>
      <c r="S110" s="21">
        <f t="shared" si="31"/>
        <v>1670.1756033021732</v>
      </c>
      <c r="T110" s="21">
        <f t="shared" si="31"/>
        <v>1670.1756033021732</v>
      </c>
      <c r="U110" s="21">
        <f t="shared" si="31"/>
        <v>1670.1756033021732</v>
      </c>
      <c r="V110" s="21">
        <f t="shared" si="31"/>
        <v>1670.1756033021732</v>
      </c>
      <c r="W110" s="17"/>
      <c r="X110" s="17"/>
      <c r="Y110" s="17"/>
      <c r="Z110" s="17"/>
      <c r="AA110" s="17"/>
      <c r="AB110" s="17"/>
      <c r="AC110" s="17"/>
      <c r="AD110" s="17"/>
      <c r="AE110" s="17"/>
      <c r="AF110" s="17"/>
      <c r="AG110" s="49"/>
      <c r="AH110" s="49"/>
      <c r="AI110" s="49"/>
      <c r="AJ110" s="65">
        <f>R16</f>
        <v>24.711007221584428</v>
      </c>
      <c r="AK110" s="65">
        <f>IF(S$9&gt;$D$6,0,AJ110)</f>
        <v>24.711007221584428</v>
      </c>
      <c r="AL110" s="65">
        <f t="shared" si="32"/>
        <v>24.711007221584428</v>
      </c>
      <c r="AM110" s="65">
        <f t="shared" si="32"/>
        <v>24.711007221584428</v>
      </c>
      <c r="AN110" s="65">
        <f t="shared" si="32"/>
        <v>24.711007221584428</v>
      </c>
    </row>
    <row r="111" spans="1:41" s="3" customFormat="1" ht="12" x14ac:dyDescent="0.3">
      <c r="A111" s="17"/>
      <c r="C111" s="3" t="s">
        <v>303</v>
      </c>
      <c r="D111" s="8" t="s">
        <v>32</v>
      </c>
      <c r="E111" s="17"/>
      <c r="F111" s="19"/>
      <c r="G111" s="19"/>
      <c r="H111" s="19"/>
      <c r="I111" s="19"/>
      <c r="J111" s="19"/>
      <c r="K111" s="19"/>
      <c r="L111" s="21"/>
      <c r="M111" s="21"/>
      <c r="N111" s="21"/>
      <c r="O111" s="21"/>
      <c r="P111" s="21"/>
      <c r="Q111" s="21"/>
      <c r="R111" s="21"/>
      <c r="S111" s="21">
        <f>S73*S16</f>
        <v>1532.0545171331858</v>
      </c>
      <c r="T111" s="21">
        <f t="shared" si="31"/>
        <v>1532.0545171331858</v>
      </c>
      <c r="U111" s="21">
        <f t="shared" si="31"/>
        <v>1532.0545171331858</v>
      </c>
      <c r="V111" s="21">
        <f t="shared" si="31"/>
        <v>1532.0545171331858</v>
      </c>
      <c r="W111" s="17"/>
      <c r="X111" s="17"/>
      <c r="Y111" s="17"/>
      <c r="Z111" s="17"/>
      <c r="AA111" s="17"/>
      <c r="AB111" s="17"/>
      <c r="AC111" s="17"/>
      <c r="AD111" s="17"/>
      <c r="AE111" s="17"/>
      <c r="AF111" s="17"/>
      <c r="AG111" s="49"/>
      <c r="AH111" s="49"/>
      <c r="AI111" s="49"/>
      <c r="AJ111" s="49"/>
      <c r="AK111" s="65">
        <f>S16</f>
        <v>22.667442969402366</v>
      </c>
      <c r="AL111" s="68">
        <f>IF(T$9&gt;$D$6,0,AK111)</f>
        <v>22.667442969402366</v>
      </c>
      <c r="AM111" s="68">
        <f t="shared" si="32"/>
        <v>22.667442969402366</v>
      </c>
      <c r="AN111" s="68">
        <f t="shared" si="32"/>
        <v>22.667442969402366</v>
      </c>
    </row>
    <row r="112" spans="1:41" s="3" customFormat="1" ht="12" x14ac:dyDescent="0.3">
      <c r="A112" s="17"/>
      <c r="C112" s="3" t="s">
        <v>304</v>
      </c>
      <c r="D112" s="8" t="s">
        <v>32</v>
      </c>
      <c r="E112" s="17"/>
      <c r="F112" s="19"/>
      <c r="G112" s="19"/>
      <c r="H112" s="19"/>
      <c r="I112" s="19"/>
      <c r="J112" s="19"/>
      <c r="K112" s="19"/>
      <c r="L112" s="21"/>
      <c r="M112" s="21"/>
      <c r="N112" s="21"/>
      <c r="O112" s="21"/>
      <c r="P112" s="21"/>
      <c r="Q112" s="21"/>
      <c r="R112" s="21"/>
      <c r="S112" s="21"/>
      <c r="T112" s="21">
        <f>T73*T16</f>
        <v>1386.403437536715</v>
      </c>
      <c r="U112" s="21">
        <f t="shared" si="31"/>
        <v>1386.403437536715</v>
      </c>
      <c r="V112" s="21">
        <f t="shared" si="31"/>
        <v>1386.403437536715</v>
      </c>
      <c r="W112" s="17"/>
      <c r="X112" s="17"/>
      <c r="Y112" s="17"/>
      <c r="Z112" s="17"/>
      <c r="AA112" s="17"/>
      <c r="AB112" s="17"/>
      <c r="AC112" s="17"/>
      <c r="AD112" s="17"/>
      <c r="AE112" s="17"/>
      <c r="AF112" s="17"/>
      <c r="AG112" s="49"/>
      <c r="AH112" s="49"/>
      <c r="AI112" s="49"/>
      <c r="AJ112" s="49"/>
      <c r="AK112" s="49"/>
      <c r="AL112" s="68">
        <f>T16</f>
        <v>20.512469041736399</v>
      </c>
      <c r="AM112" s="68">
        <f>IF(U$9&gt;$D$6,0,AL112)</f>
        <v>20.512469041736399</v>
      </c>
      <c r="AN112" s="68">
        <f>IF(V$9&gt;$D$6,0,AM112)</f>
        <v>20.512469041736399</v>
      </c>
    </row>
    <row r="113" spans="1:41" s="3" customFormat="1" ht="12" x14ac:dyDescent="0.3">
      <c r="A113" s="17"/>
      <c r="C113" s="3" t="s">
        <v>305</v>
      </c>
      <c r="D113" s="8" t="s">
        <v>32</v>
      </c>
      <c r="E113" s="17"/>
      <c r="F113" s="19"/>
      <c r="G113" s="19"/>
      <c r="H113" s="19"/>
      <c r="I113" s="19"/>
      <c r="J113" s="19"/>
      <c r="K113" s="19"/>
      <c r="L113" s="21"/>
      <c r="M113" s="21"/>
      <c r="N113" s="21"/>
      <c r="O113" s="21"/>
      <c r="P113" s="21"/>
      <c r="Q113" s="21"/>
      <c r="R113" s="21"/>
      <c r="S113" s="21"/>
      <c r="T113" s="21"/>
      <c r="U113" s="21">
        <f>U73*U16</f>
        <v>1237.132754555671</v>
      </c>
      <c r="V113" s="21">
        <f t="shared" si="31"/>
        <v>1237.132754555671</v>
      </c>
      <c r="W113" s="17"/>
      <c r="X113" s="17"/>
      <c r="Y113" s="17"/>
      <c r="Z113" s="17"/>
      <c r="AA113" s="17"/>
      <c r="AB113" s="17"/>
      <c r="AC113" s="17"/>
      <c r="AD113" s="17"/>
      <c r="AE113" s="17"/>
      <c r="AF113" s="17"/>
      <c r="AG113" s="49"/>
      <c r="AH113" s="49"/>
      <c r="AI113" s="49"/>
      <c r="AJ113" s="49"/>
      <c r="AK113" s="49"/>
      <c r="AL113" s="69"/>
      <c r="AM113" s="68">
        <f>U16</f>
        <v>18.303941436721406</v>
      </c>
      <c r="AN113" s="68">
        <f>IF(V$9&gt;$D$6,0,AM113)</f>
        <v>18.303941436721406</v>
      </c>
    </row>
    <row r="114" spans="1:41" s="3" customFormat="1" ht="12" x14ac:dyDescent="0.3">
      <c r="A114" s="17"/>
      <c r="C114" s="3" t="s">
        <v>306</v>
      </c>
      <c r="D114" s="8" t="s">
        <v>32</v>
      </c>
      <c r="E114" s="17"/>
      <c r="F114" s="19"/>
      <c r="G114" s="19"/>
      <c r="H114" s="19"/>
      <c r="I114" s="19"/>
      <c r="J114" s="19"/>
      <c r="K114" s="19"/>
      <c r="L114" s="21"/>
      <c r="M114" s="21"/>
      <c r="N114" s="21"/>
      <c r="O114" s="21"/>
      <c r="P114" s="21"/>
      <c r="Q114" s="21"/>
      <c r="R114" s="21"/>
      <c r="S114" s="21"/>
      <c r="T114" s="21"/>
      <c r="U114" s="21"/>
      <c r="V114" s="21">
        <f>V73*V16</f>
        <v>1088.8599244463612</v>
      </c>
      <c r="W114" s="17"/>
      <c r="X114" s="17"/>
      <c r="Y114" s="17"/>
      <c r="Z114" s="17"/>
      <c r="AA114" s="17"/>
      <c r="AB114" s="17"/>
      <c r="AC114" s="17"/>
      <c r="AD114" s="17"/>
      <c r="AE114" s="17"/>
      <c r="AF114" s="17"/>
      <c r="AG114" s="49"/>
      <c r="AH114" s="49"/>
      <c r="AI114" s="49"/>
      <c r="AJ114" s="49"/>
      <c r="AK114" s="49"/>
      <c r="AL114" s="69"/>
      <c r="AM114" s="69"/>
      <c r="AN114" s="68">
        <f>V16</f>
        <v>16.110177518513211</v>
      </c>
    </row>
    <row r="115" spans="1:41" s="3" customFormat="1" ht="12" x14ac:dyDescent="0.3">
      <c r="A115" s="17"/>
      <c r="C115" s="9" t="s">
        <v>307</v>
      </c>
      <c r="D115" s="10" t="s">
        <v>32</v>
      </c>
      <c r="E115" s="23"/>
      <c r="F115" s="22">
        <f>SUM(F98:F114)</f>
        <v>0</v>
      </c>
      <c r="G115" s="22">
        <f t="shared" ref="G115:V115" si="33">SUM(G98:G114)</f>
        <v>0</v>
      </c>
      <c r="H115" s="22">
        <f t="shared" si="33"/>
        <v>4109.2992260948331</v>
      </c>
      <c r="I115" s="22">
        <f t="shared" si="33"/>
        <v>7958.090763929993</v>
      </c>
      <c r="J115" s="22">
        <f t="shared" si="33"/>
        <v>11495.414199513951</v>
      </c>
      <c r="K115" s="22">
        <f t="shared" si="33"/>
        <v>14699.066574914097</v>
      </c>
      <c r="L115" s="22">
        <f t="shared" si="33"/>
        <v>17568.503813158797</v>
      </c>
      <c r="M115" s="22">
        <f t="shared" si="33"/>
        <v>20209.101437059126</v>
      </c>
      <c r="N115" s="22">
        <f t="shared" si="33"/>
        <v>22633.067013767992</v>
      </c>
      <c r="O115" s="22">
        <f t="shared" si="33"/>
        <v>24848.709658918793</v>
      </c>
      <c r="P115" s="22">
        <f t="shared" si="33"/>
        <v>26857.821473228516</v>
      </c>
      <c r="Q115" s="22">
        <f t="shared" si="33"/>
        <v>28656.598459620865</v>
      </c>
      <c r="R115" s="22">
        <f t="shared" si="33"/>
        <v>26217.474836828205</v>
      </c>
      <c r="S115" s="22">
        <f t="shared" si="33"/>
        <v>23900.737816126231</v>
      </c>
      <c r="T115" s="22">
        <f t="shared" si="33"/>
        <v>21749.817818078987</v>
      </c>
      <c r="U115" s="22">
        <f t="shared" si="33"/>
        <v>19783.298197234511</v>
      </c>
      <c r="V115" s="22">
        <f t="shared" si="33"/>
        <v>18002.720883436174</v>
      </c>
      <c r="W115" s="17"/>
      <c r="X115" s="17"/>
      <c r="Y115" s="17"/>
      <c r="Z115" s="62">
        <f t="shared" ref="Z115:AI115" si="34">SUM(Z98:Z114)</f>
        <v>60.798949913357653</v>
      </c>
      <c r="AA115" s="62">
        <f t="shared" si="34"/>
        <v>117.74357016632787</v>
      </c>
      <c r="AB115" s="62">
        <f t="shared" si="34"/>
        <v>170.07987827008145</v>
      </c>
      <c r="AC115" s="62">
        <f t="shared" si="34"/>
        <v>217.47937136975179</v>
      </c>
      <c r="AD115" s="62">
        <f t="shared" si="34"/>
        <v>259.93399959923585</v>
      </c>
      <c r="AE115" s="62">
        <f t="shared" si="34"/>
        <v>299.00284171648843</v>
      </c>
      <c r="AF115" s="62">
        <f t="shared" si="34"/>
        <v>334.86651422643098</v>
      </c>
      <c r="AG115" s="62">
        <f t="shared" si="34"/>
        <v>367.64795427173033</v>
      </c>
      <c r="AH115" s="62">
        <f t="shared" si="34"/>
        <v>397.37367679708552</v>
      </c>
      <c r="AI115" s="62">
        <f t="shared" si="34"/>
        <v>423.98739993666322</v>
      </c>
      <c r="AJ115" s="62">
        <f>SUM(AJ101:AJ114)</f>
        <v>387.89945724489002</v>
      </c>
      <c r="AK115" s="62">
        <f>SUM(AK102:AK114)</f>
        <v>353.62227996132225</v>
      </c>
      <c r="AL115" s="62">
        <f>SUM(AL103:AL114)</f>
        <v>321.79844089930504</v>
      </c>
      <c r="AM115" s="62">
        <f>SUM(AM104:AM114)</f>
        <v>292.7028892363561</v>
      </c>
      <c r="AN115" s="62">
        <f>SUM(AN105:AN114)</f>
        <v>266.35843852538528</v>
      </c>
      <c r="AO115" s="69" t="s">
        <v>393</v>
      </c>
    </row>
    <row r="116" spans="1:41" s="3" customFormat="1" ht="12" x14ac:dyDescent="0.3">
      <c r="A116" s="17"/>
      <c r="C116" s="9"/>
      <c r="D116" s="10"/>
      <c r="E116" s="23"/>
      <c r="F116" s="22"/>
      <c r="G116" s="22"/>
      <c r="H116" s="22"/>
      <c r="I116" s="22"/>
      <c r="J116" s="22"/>
      <c r="K116" s="22"/>
      <c r="L116" s="22"/>
      <c r="M116" s="22"/>
      <c r="N116" s="22"/>
      <c r="O116" s="22"/>
      <c r="P116" s="22"/>
      <c r="Q116" s="22"/>
      <c r="R116" s="22"/>
      <c r="S116" s="22"/>
      <c r="T116" s="22"/>
      <c r="U116" s="22"/>
      <c r="V116" s="22"/>
      <c r="W116" s="17"/>
      <c r="X116" s="17"/>
      <c r="Y116" s="17"/>
      <c r="Z116" s="17"/>
      <c r="AA116" s="17"/>
      <c r="AB116" s="17"/>
      <c r="AC116" s="17"/>
      <c r="AD116" s="17"/>
      <c r="AE116" s="17"/>
      <c r="AF116" s="17"/>
      <c r="AG116" s="49"/>
      <c r="AH116" s="49"/>
      <c r="AI116" s="49"/>
      <c r="AJ116" s="49"/>
      <c r="AK116" s="49"/>
      <c r="AL116" s="69"/>
      <c r="AM116" s="69"/>
      <c r="AN116" s="68"/>
    </row>
    <row r="117" spans="1:41" s="3" customFormat="1" ht="12" x14ac:dyDescent="0.3">
      <c r="A117" s="17"/>
      <c r="C117" s="3" t="s">
        <v>37</v>
      </c>
      <c r="D117" s="8" t="s">
        <v>33</v>
      </c>
      <c r="E117" s="17"/>
      <c r="F117" s="24">
        <v>0.20453020005884084</v>
      </c>
      <c r="G117" s="24">
        <v>0.20657550205942926</v>
      </c>
      <c r="H117" s="24">
        <v>0.20864125708002357</v>
      </c>
      <c r="I117" s="24">
        <v>0.21072766965082382</v>
      </c>
      <c r="J117" s="24">
        <v>0.21283494634733205</v>
      </c>
      <c r="K117" s="24">
        <v>0.21496329581080537</v>
      </c>
      <c r="L117" s="24">
        <v>0.21711292876891342</v>
      </c>
      <c r="M117" s="24">
        <v>0.21928405805660256</v>
      </c>
      <c r="N117" s="24">
        <v>0.2214768986371686</v>
      </c>
      <c r="O117" s="24">
        <v>0.22369166762354029</v>
      </c>
      <c r="P117" s="24">
        <v>0.22592858429977569</v>
      </c>
      <c r="Q117" s="24">
        <v>0.22818787014277345</v>
      </c>
      <c r="R117" s="24">
        <v>0.22818787014277345</v>
      </c>
      <c r="S117" s="24">
        <v>0.22818787014277345</v>
      </c>
      <c r="T117" s="24">
        <v>0.22818787014277345</v>
      </c>
      <c r="U117" s="24">
        <v>0.22818787014277345</v>
      </c>
      <c r="V117" s="24">
        <v>0.22818787014277345</v>
      </c>
      <c r="W117" s="17"/>
      <c r="X117" s="17"/>
      <c r="Y117" s="17"/>
    </row>
    <row r="118" spans="1:41" s="3" customFormat="1" ht="12" x14ac:dyDescent="0.3">
      <c r="A118" s="17"/>
      <c r="C118" s="3" t="s">
        <v>38</v>
      </c>
      <c r="D118" s="8" t="s">
        <v>33</v>
      </c>
      <c r="E118" s="17"/>
      <c r="F118" s="24">
        <v>0.1725276512699814</v>
      </c>
      <c r="G118" s="24">
        <v>0.17425292778268123</v>
      </c>
      <c r="H118" s="24">
        <v>0.17599545706050804</v>
      </c>
      <c r="I118" s="24">
        <v>0.17775541163111311</v>
      </c>
      <c r="J118" s="24">
        <v>0.17953296574742425</v>
      </c>
      <c r="K118" s="24">
        <v>0.1813282954048985</v>
      </c>
      <c r="L118" s="24">
        <v>0.18314157835894748</v>
      </c>
      <c r="M118" s="24">
        <v>0.18497299414253696</v>
      </c>
      <c r="N118" s="24">
        <v>0.18682272408396233</v>
      </c>
      <c r="O118" s="24">
        <v>0.18869095132480196</v>
      </c>
      <c r="P118" s="24">
        <v>0.19057786083804998</v>
      </c>
      <c r="Q118" s="24">
        <v>0.19248363944643049</v>
      </c>
      <c r="R118" s="24">
        <v>0.19248363944643049</v>
      </c>
      <c r="S118" s="24">
        <v>0.19248363944643049</v>
      </c>
      <c r="T118" s="24">
        <v>0.19248363944643049</v>
      </c>
      <c r="U118" s="24">
        <v>0.19248363944643049</v>
      </c>
      <c r="V118" s="24">
        <v>0.19248363944643049</v>
      </c>
      <c r="W118" s="17"/>
      <c r="X118" s="17"/>
      <c r="Y118" s="17"/>
      <c r="Z118" s="17"/>
      <c r="AA118" s="17"/>
      <c r="AB118" s="17"/>
      <c r="AC118" s="17"/>
      <c r="AD118" s="17"/>
      <c r="AE118" s="17"/>
      <c r="AF118" s="17"/>
      <c r="AG118" s="17"/>
      <c r="AH118" s="17"/>
      <c r="AI118" s="17"/>
      <c r="AJ118" s="17"/>
      <c r="AK118" s="17"/>
    </row>
    <row r="119" spans="1:41" s="3" customFormat="1" ht="12" x14ac:dyDescent="0.3">
      <c r="A119" s="17"/>
      <c r="D119" s="8"/>
      <c r="E119" s="17"/>
      <c r="F119" s="24"/>
      <c r="G119" s="24"/>
      <c r="H119" s="24"/>
      <c r="I119" s="24"/>
      <c r="J119" s="24"/>
      <c r="K119" s="24"/>
      <c r="L119" s="24"/>
      <c r="M119" s="24"/>
      <c r="N119" s="24"/>
      <c r="O119" s="24"/>
      <c r="P119" s="24"/>
      <c r="Q119" s="24"/>
      <c r="R119" s="24"/>
      <c r="S119" s="24"/>
      <c r="T119" s="24"/>
      <c r="U119" s="24"/>
      <c r="V119" s="24"/>
      <c r="W119" s="17"/>
      <c r="X119" s="17"/>
      <c r="Y119" s="17"/>
      <c r="Z119" s="17"/>
      <c r="AA119" s="17"/>
      <c r="AB119" s="17"/>
      <c r="AC119" s="17"/>
      <c r="AD119" s="17"/>
      <c r="AE119" s="17"/>
      <c r="AF119" s="17"/>
      <c r="AG119" s="17"/>
      <c r="AH119" s="17"/>
      <c r="AI119" s="17"/>
      <c r="AJ119" s="17"/>
      <c r="AK119" s="17"/>
    </row>
    <row r="120" spans="1:41" s="3" customFormat="1" ht="12" x14ac:dyDescent="0.3">
      <c r="A120" s="17"/>
      <c r="C120" s="9" t="s">
        <v>248</v>
      </c>
      <c r="D120" s="10" t="s">
        <v>20</v>
      </c>
      <c r="E120" s="23"/>
      <c r="F120" s="22">
        <f>F94*F117+F115*F118</f>
        <v>0</v>
      </c>
      <c r="G120" s="22">
        <f t="shared" ref="G120:V120" si="35">G94*G117+G115*G118</f>
        <v>0</v>
      </c>
      <c r="H120" s="22">
        <f t="shared" si="35"/>
        <v>724.71469952788027</v>
      </c>
      <c r="I120" s="22">
        <f t="shared" si="35"/>
        <v>1417.5193451947343</v>
      </c>
      <c r="J120" s="22">
        <f t="shared" si="35"/>
        <v>2068.0879299544777</v>
      </c>
      <c r="K120" s="22">
        <f t="shared" si="35"/>
        <v>2670.9181353741074</v>
      </c>
      <c r="L120" s="22">
        <f t="shared" si="35"/>
        <v>3224.2824479775163</v>
      </c>
      <c r="M120" s="22">
        <f t="shared" si="35"/>
        <v>3746.0465514554649</v>
      </c>
      <c r="N120" s="22">
        <f t="shared" si="35"/>
        <v>4237.3668585890991</v>
      </c>
      <c r="O120" s="22">
        <f t="shared" si="35"/>
        <v>4698.7562134285427</v>
      </c>
      <c r="P120" s="22">
        <f t="shared" si="35"/>
        <v>5129.513579366313</v>
      </c>
      <c r="Q120" s="22">
        <f t="shared" si="35"/>
        <v>5528.0343832689787</v>
      </c>
      <c r="R120" s="22">
        <f t="shared" si="35"/>
        <v>5059.9628793949387</v>
      </c>
      <c r="S120" s="22">
        <f t="shared" si="35"/>
        <v>4615.9983959168258</v>
      </c>
      <c r="T120" s="22">
        <f t="shared" si="35"/>
        <v>4204.5292903247564</v>
      </c>
      <c r="U120" s="22">
        <f t="shared" si="35"/>
        <v>3829.0321403759485</v>
      </c>
      <c r="V120" s="22">
        <f t="shared" si="35"/>
        <v>3489.7960983293492</v>
      </c>
      <c r="W120" s="17"/>
      <c r="X120" s="17"/>
      <c r="Y120" s="17"/>
      <c r="Z120" s="17"/>
      <c r="AA120" s="17"/>
      <c r="AB120" s="17"/>
      <c r="AC120" s="17"/>
      <c r="AD120" s="17"/>
      <c r="AE120" s="17"/>
      <c r="AF120" s="17"/>
      <c r="AG120" s="17"/>
      <c r="AH120" s="17"/>
      <c r="AI120" s="17"/>
      <c r="AJ120" s="17"/>
      <c r="AK120" s="17"/>
    </row>
    <row r="121" spans="1:41" s="3" customFormat="1" ht="12" x14ac:dyDescent="0.3">
      <c r="A121" s="17"/>
      <c r="E121" s="17"/>
      <c r="F121" s="19"/>
      <c r="G121" s="19"/>
      <c r="H121" s="19"/>
      <c r="I121" s="19"/>
      <c r="J121" s="19"/>
      <c r="K121" s="19"/>
      <c r="L121" s="19"/>
      <c r="M121" s="19"/>
      <c r="N121" s="19"/>
      <c r="O121" s="19"/>
      <c r="P121" s="19"/>
      <c r="Q121" s="19"/>
      <c r="R121" s="19"/>
      <c r="S121" s="19"/>
      <c r="T121" s="19"/>
      <c r="U121" s="19"/>
      <c r="V121" s="19"/>
      <c r="W121" s="17"/>
      <c r="X121" s="17"/>
      <c r="Y121" s="17"/>
      <c r="Z121" s="17"/>
      <c r="AA121" s="17"/>
      <c r="AB121" s="17"/>
      <c r="AC121" s="17"/>
      <c r="AD121" s="17"/>
      <c r="AE121" s="17"/>
      <c r="AF121" s="17"/>
      <c r="AG121" s="17"/>
      <c r="AH121" s="17"/>
      <c r="AI121" s="17"/>
      <c r="AJ121" s="17"/>
      <c r="AK121" s="17"/>
    </row>
    <row r="122" spans="1:41" s="17" customFormat="1" ht="12" x14ac:dyDescent="0.3">
      <c r="C122" s="23" t="s">
        <v>308</v>
      </c>
      <c r="D122" s="23"/>
      <c r="F122" s="19"/>
      <c r="G122" s="19"/>
      <c r="H122" s="19"/>
      <c r="I122" s="19"/>
      <c r="J122" s="19"/>
      <c r="K122" s="19"/>
      <c r="L122" s="19"/>
      <c r="M122" s="19"/>
      <c r="N122" s="19"/>
      <c r="O122" s="19"/>
      <c r="P122" s="19"/>
      <c r="Q122" s="19"/>
      <c r="R122" s="19"/>
      <c r="S122" s="19"/>
      <c r="T122" s="19"/>
      <c r="U122" s="19"/>
      <c r="V122" s="19"/>
    </row>
    <row r="123" spans="1:41" s="3" customFormat="1" ht="12" x14ac:dyDescent="0.3">
      <c r="A123" s="17"/>
      <c r="C123" s="41" t="s">
        <v>157</v>
      </c>
      <c r="E123" s="17"/>
      <c r="F123" s="19"/>
      <c r="G123" s="19"/>
      <c r="H123" s="19"/>
      <c r="I123" s="19"/>
      <c r="J123" s="19"/>
      <c r="K123" s="19"/>
      <c r="L123" s="19"/>
      <c r="M123" s="19"/>
      <c r="N123" s="19"/>
      <c r="O123" s="19"/>
      <c r="P123" s="19"/>
      <c r="Q123" s="19"/>
      <c r="R123" s="19"/>
      <c r="S123" s="19"/>
      <c r="T123" s="19"/>
      <c r="U123" s="19"/>
      <c r="V123" s="19"/>
      <c r="W123" s="17"/>
      <c r="X123" s="17"/>
      <c r="Y123" s="17"/>
      <c r="Z123" s="17"/>
      <c r="AA123" s="17"/>
      <c r="AB123" s="17"/>
      <c r="AC123" s="17"/>
      <c r="AD123" s="17"/>
      <c r="AE123" s="17"/>
      <c r="AF123" s="17"/>
      <c r="AG123" s="17"/>
      <c r="AH123" s="17"/>
      <c r="AI123" s="17"/>
      <c r="AJ123" s="17"/>
      <c r="AK123" s="17"/>
    </row>
    <row r="124" spans="1:41" s="3" customFormat="1" ht="12" x14ac:dyDescent="0.3">
      <c r="A124" s="17"/>
      <c r="C124" s="3" t="s">
        <v>41</v>
      </c>
      <c r="D124" s="8" t="s">
        <v>35</v>
      </c>
      <c r="E124" s="17"/>
      <c r="F124" s="21">
        <v>100.84615384615384</v>
      </c>
      <c r="G124" s="21">
        <v>102.76923076923076</v>
      </c>
      <c r="H124" s="21">
        <v>110</v>
      </c>
      <c r="I124" s="21">
        <v>118</v>
      </c>
      <c r="J124" s="21">
        <v>126</v>
      </c>
      <c r="K124" s="21">
        <v>134</v>
      </c>
      <c r="L124" s="21">
        <v>142</v>
      </c>
      <c r="M124" s="21">
        <v>150</v>
      </c>
      <c r="N124" s="21">
        <v>152</v>
      </c>
      <c r="O124" s="21">
        <v>154.5</v>
      </c>
      <c r="P124" s="21">
        <v>157</v>
      </c>
      <c r="Q124" s="21">
        <v>160</v>
      </c>
      <c r="R124" s="21">
        <f>Q124</f>
        <v>160</v>
      </c>
      <c r="S124" s="21">
        <f t="shared" ref="S124:V125" si="36">R124</f>
        <v>160</v>
      </c>
      <c r="T124" s="21">
        <f t="shared" si="36"/>
        <v>160</v>
      </c>
      <c r="U124" s="21">
        <f t="shared" si="36"/>
        <v>160</v>
      </c>
      <c r="V124" s="21">
        <f t="shared" si="36"/>
        <v>160</v>
      </c>
      <c r="W124" s="17"/>
      <c r="X124" s="17"/>
      <c r="Y124" s="17"/>
      <c r="Z124" s="17"/>
      <c r="AA124" s="17"/>
      <c r="AB124" s="17"/>
      <c r="AC124" s="17"/>
      <c r="AD124" s="17"/>
      <c r="AE124" s="17"/>
      <c r="AF124" s="17"/>
      <c r="AG124" s="17"/>
      <c r="AH124" s="17"/>
      <c r="AI124" s="17"/>
      <c r="AJ124" s="17"/>
      <c r="AK124" s="17"/>
    </row>
    <row r="125" spans="1:41" s="3" customFormat="1" ht="12" x14ac:dyDescent="0.3">
      <c r="A125" s="17"/>
      <c r="C125" s="3" t="s">
        <v>42</v>
      </c>
      <c r="D125" s="8" t="s">
        <v>35</v>
      </c>
      <c r="E125" s="17"/>
      <c r="F125" s="21">
        <v>119.76923076923077</v>
      </c>
      <c r="G125" s="21">
        <v>124.65384615384616</v>
      </c>
      <c r="H125" s="21">
        <v>132</v>
      </c>
      <c r="I125" s="21">
        <v>139</v>
      </c>
      <c r="J125" s="21">
        <v>148</v>
      </c>
      <c r="K125" s="21">
        <v>157</v>
      </c>
      <c r="L125" s="21">
        <v>166</v>
      </c>
      <c r="M125" s="21">
        <v>175</v>
      </c>
      <c r="N125" s="21">
        <v>178.75</v>
      </c>
      <c r="O125" s="21">
        <v>182.5</v>
      </c>
      <c r="P125" s="21">
        <v>186.25</v>
      </c>
      <c r="Q125" s="21">
        <v>190</v>
      </c>
      <c r="R125" s="21">
        <f>Q125</f>
        <v>190</v>
      </c>
      <c r="S125" s="21">
        <f t="shared" si="36"/>
        <v>190</v>
      </c>
      <c r="T125" s="21">
        <f t="shared" si="36"/>
        <v>190</v>
      </c>
      <c r="U125" s="21">
        <f t="shared" si="36"/>
        <v>190</v>
      </c>
      <c r="V125" s="21">
        <f t="shared" si="36"/>
        <v>190</v>
      </c>
      <c r="W125" s="17"/>
      <c r="X125" s="17"/>
      <c r="Y125" s="17"/>
      <c r="Z125" s="17"/>
      <c r="AA125" s="17"/>
      <c r="AB125" s="17"/>
      <c r="AC125" s="17"/>
      <c r="AD125" s="17"/>
      <c r="AE125" s="17"/>
      <c r="AF125" s="17"/>
      <c r="AG125" s="17"/>
      <c r="AH125" s="17"/>
      <c r="AI125" s="17"/>
      <c r="AJ125" s="17"/>
      <c r="AK125" s="17"/>
    </row>
    <row r="126" spans="1:41" s="3" customFormat="1" ht="12" x14ac:dyDescent="0.3">
      <c r="A126" s="17"/>
      <c r="C126" s="3" t="s">
        <v>43</v>
      </c>
      <c r="D126" s="8" t="s">
        <v>30</v>
      </c>
      <c r="E126" s="17"/>
      <c r="F126" s="20">
        <f t="shared" ref="F126:V127" si="37">F64/F124</f>
        <v>22.55911517925248</v>
      </c>
      <c r="G126" s="20">
        <f t="shared" si="37"/>
        <v>22.136976047904195</v>
      </c>
      <c r="H126" s="20">
        <f t="shared" si="37"/>
        <v>20.681818181818183</v>
      </c>
      <c r="I126" s="20">
        <f t="shared" si="37"/>
        <v>19.279661016949152</v>
      </c>
      <c r="J126" s="20">
        <f t="shared" si="37"/>
        <v>18.055555555555557</v>
      </c>
      <c r="K126" s="20">
        <f t="shared" si="37"/>
        <v>16.977611940298509</v>
      </c>
      <c r="L126" s="20">
        <f t="shared" si="37"/>
        <v>16.02112676056338</v>
      </c>
      <c r="M126" s="20">
        <f t="shared" si="37"/>
        <v>15.166666666666666</v>
      </c>
      <c r="N126" s="20">
        <f t="shared" si="37"/>
        <v>14.967105263157896</v>
      </c>
      <c r="O126" s="20">
        <f t="shared" si="37"/>
        <v>14.724919093851133</v>
      </c>
      <c r="P126" s="20">
        <f t="shared" si="37"/>
        <v>14.490445859872612</v>
      </c>
      <c r="Q126" s="20">
        <f t="shared" si="37"/>
        <v>14.21875</v>
      </c>
      <c r="R126" s="20">
        <f t="shared" si="37"/>
        <v>14.21875</v>
      </c>
      <c r="S126" s="20">
        <f t="shared" si="37"/>
        <v>14.21875</v>
      </c>
      <c r="T126" s="20">
        <f t="shared" si="37"/>
        <v>14.21875</v>
      </c>
      <c r="U126" s="20">
        <f t="shared" si="37"/>
        <v>14.21875</v>
      </c>
      <c r="V126" s="20">
        <f t="shared" si="37"/>
        <v>14.21875</v>
      </c>
      <c r="W126" s="17"/>
      <c r="X126" s="17"/>
      <c r="Y126" s="17"/>
      <c r="Z126" s="17"/>
      <c r="AA126" s="17"/>
      <c r="AB126" s="17"/>
      <c r="AC126" s="17"/>
      <c r="AD126" s="17"/>
      <c r="AE126" s="17"/>
      <c r="AF126" s="17"/>
      <c r="AG126" s="17"/>
      <c r="AH126" s="17"/>
      <c r="AI126" s="17"/>
      <c r="AJ126" s="17"/>
      <c r="AK126" s="17"/>
    </row>
    <row r="127" spans="1:41" s="3" customFormat="1" ht="12" x14ac:dyDescent="0.3">
      <c r="A127" s="17"/>
      <c r="C127" s="3" t="s">
        <v>44</v>
      </c>
      <c r="D127" s="8" t="s">
        <v>30</v>
      </c>
      <c r="E127" s="17"/>
      <c r="F127" s="20">
        <f t="shared" si="37"/>
        <v>21.708413615928066</v>
      </c>
      <c r="G127" s="20">
        <f t="shared" si="37"/>
        <v>20.85775995063252</v>
      </c>
      <c r="H127" s="20">
        <f t="shared" si="37"/>
        <v>19.696969696969695</v>
      </c>
      <c r="I127" s="20">
        <f t="shared" si="37"/>
        <v>18.705035971223023</v>
      </c>
      <c r="J127" s="20">
        <f t="shared" si="37"/>
        <v>17.567567567567568</v>
      </c>
      <c r="K127" s="20">
        <f t="shared" si="37"/>
        <v>16.560509554140129</v>
      </c>
      <c r="L127" s="20">
        <f t="shared" si="37"/>
        <v>15.662650602409638</v>
      </c>
      <c r="M127" s="20">
        <f t="shared" si="37"/>
        <v>14.857142857142858</v>
      </c>
      <c r="N127" s="20">
        <f t="shared" si="37"/>
        <v>14.545454545454545</v>
      </c>
      <c r="O127" s="20">
        <f t="shared" si="37"/>
        <v>14.246575342465754</v>
      </c>
      <c r="P127" s="20">
        <f t="shared" si="37"/>
        <v>13.95973154362416</v>
      </c>
      <c r="Q127" s="20">
        <f t="shared" si="37"/>
        <v>13.684210526315789</v>
      </c>
      <c r="R127" s="20">
        <f t="shared" si="37"/>
        <v>13.684210526315789</v>
      </c>
      <c r="S127" s="20">
        <f t="shared" si="37"/>
        <v>13.684210526315789</v>
      </c>
      <c r="T127" s="20">
        <f t="shared" si="37"/>
        <v>13.684210526315789</v>
      </c>
      <c r="U127" s="20">
        <f t="shared" si="37"/>
        <v>13.684210526315789</v>
      </c>
      <c r="V127" s="20">
        <f t="shared" si="37"/>
        <v>13.684210526315789</v>
      </c>
      <c r="W127" s="17"/>
      <c r="X127" s="17"/>
      <c r="Y127" s="17"/>
      <c r="Z127" s="17"/>
      <c r="AA127" s="17"/>
      <c r="AB127" s="17"/>
      <c r="AC127" s="17"/>
      <c r="AD127" s="17"/>
      <c r="AE127" s="17"/>
      <c r="AF127" s="17"/>
      <c r="AG127" s="17"/>
      <c r="AH127" s="17"/>
      <c r="AI127" s="17"/>
      <c r="AJ127" s="17"/>
      <c r="AK127" s="17"/>
    </row>
    <row r="128" spans="1:41" s="3" customFormat="1" ht="12" x14ac:dyDescent="0.3">
      <c r="A128" s="17"/>
      <c r="C128" s="3" t="s">
        <v>39</v>
      </c>
      <c r="D128" s="8" t="s">
        <v>36</v>
      </c>
      <c r="E128" s="17"/>
      <c r="F128" s="20">
        <f t="shared" ref="F128:V129" si="38">F126*F70/1000</f>
        <v>15.791380625476735</v>
      </c>
      <c r="G128" s="20">
        <f t="shared" si="38"/>
        <v>15.495883233532938</v>
      </c>
      <c r="H128" s="20">
        <f t="shared" si="38"/>
        <v>14.477272727272728</v>
      </c>
      <c r="I128" s="20">
        <f t="shared" si="38"/>
        <v>13.495762711864407</v>
      </c>
      <c r="J128" s="20">
        <f t="shared" si="38"/>
        <v>12.638888888888891</v>
      </c>
      <c r="K128" s="20">
        <f t="shared" si="38"/>
        <v>11.884328358208958</v>
      </c>
      <c r="L128" s="20">
        <f t="shared" si="38"/>
        <v>11.214788732394366</v>
      </c>
      <c r="M128" s="20">
        <f t="shared" si="38"/>
        <v>10.616666666666665</v>
      </c>
      <c r="N128" s="20">
        <f t="shared" si="38"/>
        <v>10.476973684210527</v>
      </c>
      <c r="O128" s="20">
        <f t="shared" si="38"/>
        <v>10.307443365695793</v>
      </c>
      <c r="P128" s="20">
        <f t="shared" si="38"/>
        <v>10.143312101910828</v>
      </c>
      <c r="Q128" s="20">
        <f t="shared" si="38"/>
        <v>9.953125</v>
      </c>
      <c r="R128" s="20">
        <f t="shared" si="38"/>
        <v>9.953125</v>
      </c>
      <c r="S128" s="20">
        <f t="shared" si="38"/>
        <v>9.953125</v>
      </c>
      <c r="T128" s="20">
        <f t="shared" si="38"/>
        <v>9.953125</v>
      </c>
      <c r="U128" s="20">
        <f t="shared" si="38"/>
        <v>9.953125</v>
      </c>
      <c r="V128" s="20">
        <f t="shared" si="38"/>
        <v>9.953125</v>
      </c>
      <c r="W128" s="17"/>
      <c r="X128" s="17"/>
      <c r="Y128" s="17"/>
      <c r="Z128" s="17"/>
      <c r="AA128" s="17"/>
      <c r="AB128" s="17"/>
      <c r="AC128" s="17"/>
      <c r="AD128" s="17"/>
      <c r="AE128" s="17"/>
      <c r="AF128" s="17"/>
      <c r="AG128" s="17"/>
      <c r="AH128" s="17"/>
      <c r="AI128" s="17"/>
      <c r="AJ128" s="17"/>
      <c r="AK128" s="17"/>
    </row>
    <row r="129" spans="1:41" s="3" customFormat="1" ht="12" x14ac:dyDescent="0.3">
      <c r="A129" s="17"/>
      <c r="C129" s="3" t="s">
        <v>40</v>
      </c>
      <c r="D129" s="8" t="s">
        <v>36</v>
      </c>
      <c r="E129" s="17"/>
      <c r="F129" s="20">
        <f t="shared" si="38"/>
        <v>47.758509955041745</v>
      </c>
      <c r="G129" s="20">
        <f t="shared" si="38"/>
        <v>45.887071891391543</v>
      </c>
      <c r="H129" s="20">
        <f t="shared" si="38"/>
        <v>43.333333333333329</v>
      </c>
      <c r="I129" s="20">
        <f t="shared" si="38"/>
        <v>41.151079136690647</v>
      </c>
      <c r="J129" s="20">
        <f t="shared" si="38"/>
        <v>38.648648648648653</v>
      </c>
      <c r="K129" s="20">
        <f t="shared" si="38"/>
        <v>36.433121019108285</v>
      </c>
      <c r="L129" s="20">
        <f t="shared" si="38"/>
        <v>34.4578313253012</v>
      </c>
      <c r="M129" s="20">
        <f t="shared" si="38"/>
        <v>32.685714285714283</v>
      </c>
      <c r="N129" s="20">
        <f t="shared" si="38"/>
        <v>32</v>
      </c>
      <c r="O129" s="20">
        <f t="shared" si="38"/>
        <v>31.342465753424658</v>
      </c>
      <c r="P129" s="20">
        <f t="shared" si="38"/>
        <v>30.711409395973156</v>
      </c>
      <c r="Q129" s="20">
        <f t="shared" si="38"/>
        <v>30.105263157894736</v>
      </c>
      <c r="R129" s="20">
        <f t="shared" si="38"/>
        <v>30.105263157894736</v>
      </c>
      <c r="S129" s="20">
        <f t="shared" si="38"/>
        <v>30.105263157894736</v>
      </c>
      <c r="T129" s="20">
        <f t="shared" si="38"/>
        <v>30.105263157894736</v>
      </c>
      <c r="U129" s="20">
        <f t="shared" si="38"/>
        <v>30.105263157894736</v>
      </c>
      <c r="V129" s="20">
        <f t="shared" si="38"/>
        <v>30.105263157894736</v>
      </c>
      <c r="W129" s="17"/>
      <c r="X129" s="17"/>
      <c r="Y129" s="17"/>
      <c r="Z129" s="17"/>
      <c r="AA129" s="17"/>
      <c r="AB129" s="17"/>
      <c r="AC129" s="17"/>
      <c r="AD129" s="17"/>
      <c r="AE129" s="17"/>
      <c r="AF129" s="17"/>
      <c r="AG129" s="17"/>
      <c r="AH129" s="17"/>
      <c r="AI129" s="17"/>
      <c r="AJ129" s="17"/>
      <c r="AK129" s="17"/>
    </row>
    <row r="130" spans="1:41" s="3" customFormat="1" ht="12" x14ac:dyDescent="0.3">
      <c r="A130" s="17"/>
      <c r="D130" s="8"/>
      <c r="E130" s="17"/>
      <c r="F130" s="20"/>
      <c r="G130" s="20"/>
      <c r="H130" s="20"/>
      <c r="I130" s="20"/>
      <c r="J130" s="20"/>
      <c r="K130" s="20"/>
      <c r="L130" s="20"/>
      <c r="M130" s="20"/>
      <c r="N130" s="20"/>
      <c r="O130" s="20"/>
      <c r="P130" s="20"/>
      <c r="Q130" s="20"/>
      <c r="R130" s="20"/>
      <c r="S130" s="20"/>
      <c r="T130" s="20"/>
      <c r="U130" s="20"/>
      <c r="V130" s="20"/>
      <c r="W130" s="17"/>
      <c r="X130" s="17"/>
      <c r="Y130" s="17"/>
      <c r="Z130" s="17"/>
      <c r="AA130" s="17"/>
      <c r="AB130" s="17"/>
      <c r="AC130" s="17"/>
      <c r="AD130" s="17"/>
      <c r="AE130" s="17"/>
      <c r="AF130" s="17"/>
      <c r="AG130" s="17"/>
      <c r="AH130" s="17"/>
      <c r="AI130" s="17"/>
      <c r="AJ130" s="17"/>
      <c r="AK130" s="17"/>
    </row>
    <row r="131" spans="1:41" s="3" customFormat="1" ht="12" x14ac:dyDescent="0.3">
      <c r="A131" s="17"/>
      <c r="C131" s="9" t="s">
        <v>309</v>
      </c>
      <c r="D131" s="8"/>
      <c r="E131" s="17"/>
      <c r="F131" s="20"/>
      <c r="G131" s="20"/>
      <c r="H131" s="20"/>
      <c r="I131" s="20"/>
      <c r="J131" s="20"/>
      <c r="K131" s="20"/>
      <c r="L131" s="20"/>
      <c r="M131" s="20"/>
      <c r="N131" s="20"/>
      <c r="O131" s="20"/>
      <c r="P131" s="20"/>
      <c r="Q131" s="20"/>
      <c r="R131" s="20"/>
      <c r="S131" s="20"/>
      <c r="T131" s="20"/>
      <c r="U131" s="20"/>
      <c r="V131" s="20"/>
      <c r="W131" s="17"/>
      <c r="X131" s="17"/>
      <c r="Y131" s="17"/>
      <c r="Z131" s="17"/>
      <c r="AA131" s="17"/>
      <c r="AB131" s="17"/>
      <c r="AC131" s="17"/>
      <c r="AD131" s="17"/>
      <c r="AE131" s="17"/>
      <c r="AF131" s="17"/>
      <c r="AG131" s="17"/>
      <c r="AH131" s="17"/>
      <c r="AI131" s="17"/>
      <c r="AJ131" s="17"/>
      <c r="AK131" s="17"/>
    </row>
    <row r="132" spans="1:41" s="3" customFormat="1" ht="12" x14ac:dyDescent="0.3">
      <c r="A132" s="17"/>
      <c r="C132" s="3" t="s">
        <v>310</v>
      </c>
      <c r="D132" s="53" t="s">
        <v>259</v>
      </c>
      <c r="E132" s="17"/>
      <c r="F132" s="20"/>
      <c r="G132" s="54" t="s">
        <v>263</v>
      </c>
      <c r="H132" s="20"/>
      <c r="I132" s="20"/>
      <c r="J132" s="20"/>
      <c r="K132" s="20"/>
      <c r="L132" s="20"/>
      <c r="M132" s="20"/>
      <c r="N132" s="20"/>
      <c r="O132" s="20"/>
      <c r="P132" s="20"/>
      <c r="Q132" s="20"/>
      <c r="R132" s="20"/>
      <c r="S132" s="20"/>
      <c r="T132" s="20"/>
      <c r="U132" s="20"/>
      <c r="V132" s="20"/>
      <c r="W132" s="17"/>
      <c r="X132" s="17"/>
      <c r="Y132" s="17"/>
      <c r="Z132" s="17"/>
      <c r="AA132" s="17"/>
      <c r="AB132" s="17"/>
      <c r="AC132" s="17"/>
      <c r="AD132" s="17"/>
      <c r="AE132" s="17"/>
      <c r="AF132" s="17"/>
      <c r="AG132" s="17"/>
      <c r="AH132" s="17"/>
      <c r="AI132" s="17"/>
      <c r="AJ132" s="17"/>
      <c r="AK132" s="17"/>
    </row>
    <row r="133" spans="1:41" x14ac:dyDescent="0.35">
      <c r="A133" s="17"/>
      <c r="C133" s="3" t="s">
        <v>45</v>
      </c>
      <c r="D133" s="8" t="s">
        <v>32</v>
      </c>
      <c r="E133" s="17"/>
      <c r="F133" s="21">
        <f>F128*F19</f>
        <v>0</v>
      </c>
      <c r="G133" s="21">
        <f>IF(G$9&gt;$D$6,0,F133)</f>
        <v>0</v>
      </c>
      <c r="H133" s="21">
        <f t="shared" ref="H133:V148" si="39">IF(H$9&gt;$D$6,0,G133)</f>
        <v>0</v>
      </c>
      <c r="I133" s="21">
        <f t="shared" si="39"/>
        <v>0</v>
      </c>
      <c r="J133" s="21">
        <f t="shared" si="39"/>
        <v>0</v>
      </c>
      <c r="K133" s="21">
        <f t="shared" si="39"/>
        <v>0</v>
      </c>
      <c r="L133" s="21">
        <f t="shared" si="39"/>
        <v>0</v>
      </c>
      <c r="M133" s="21">
        <f t="shared" si="39"/>
        <v>0</v>
      </c>
      <c r="N133" s="21">
        <f t="shared" si="39"/>
        <v>0</v>
      </c>
      <c r="O133" s="21">
        <f t="shared" si="39"/>
        <v>0</v>
      </c>
      <c r="P133" s="21">
        <f t="shared" si="39"/>
        <v>0</v>
      </c>
      <c r="Q133" s="21">
        <f t="shared" si="39"/>
        <v>0</v>
      </c>
      <c r="R133" s="21">
        <f t="shared" si="39"/>
        <v>0</v>
      </c>
      <c r="S133" s="21">
        <f t="shared" si="39"/>
        <v>0</v>
      </c>
      <c r="T133" s="21">
        <f t="shared" si="39"/>
        <v>0</v>
      </c>
      <c r="U133" s="21">
        <f t="shared" si="39"/>
        <v>0</v>
      </c>
      <c r="V133" s="21">
        <f t="shared" si="39"/>
        <v>0</v>
      </c>
      <c r="W133" s="25"/>
      <c r="X133" s="17"/>
      <c r="Y133" s="17"/>
      <c r="Z133" s="17"/>
      <c r="AA133" s="17"/>
      <c r="AB133" s="17"/>
      <c r="AC133" s="17"/>
      <c r="AD133" s="17"/>
      <c r="AE133" s="17"/>
      <c r="AF133" s="17"/>
      <c r="AG133" s="17"/>
      <c r="AH133" s="17"/>
      <c r="AI133" s="17"/>
      <c r="AJ133" s="17"/>
      <c r="AK133" s="17"/>
      <c r="AL133" s="3"/>
      <c r="AM133" s="3"/>
      <c r="AN133" s="3"/>
      <c r="AO133" s="3"/>
    </row>
    <row r="134" spans="1:41" x14ac:dyDescent="0.35">
      <c r="A134" s="17"/>
      <c r="C134" s="3" t="s">
        <v>46</v>
      </c>
      <c r="D134" s="8" t="s">
        <v>32</v>
      </c>
      <c r="E134" s="17"/>
      <c r="F134" s="19"/>
      <c r="G134" s="21">
        <f>G128*G19</f>
        <v>0</v>
      </c>
      <c r="H134" s="21">
        <f t="shared" si="39"/>
        <v>0</v>
      </c>
      <c r="I134" s="21">
        <f t="shared" si="39"/>
        <v>0</v>
      </c>
      <c r="J134" s="21">
        <f t="shared" si="39"/>
        <v>0</v>
      </c>
      <c r="K134" s="21">
        <f t="shared" si="39"/>
        <v>0</v>
      </c>
      <c r="L134" s="21">
        <f t="shared" si="39"/>
        <v>0</v>
      </c>
      <c r="M134" s="21">
        <f t="shared" si="39"/>
        <v>0</v>
      </c>
      <c r="N134" s="21">
        <f t="shared" si="39"/>
        <v>0</v>
      </c>
      <c r="O134" s="21">
        <f t="shared" si="39"/>
        <v>0</v>
      </c>
      <c r="P134" s="21">
        <f t="shared" si="39"/>
        <v>0</v>
      </c>
      <c r="Q134" s="21">
        <f t="shared" si="39"/>
        <v>0</v>
      </c>
      <c r="R134" s="21">
        <f t="shared" si="39"/>
        <v>0</v>
      </c>
      <c r="S134" s="21">
        <f t="shared" si="39"/>
        <v>0</v>
      </c>
      <c r="T134" s="21">
        <f t="shared" si="39"/>
        <v>0</v>
      </c>
      <c r="U134" s="21">
        <f t="shared" si="39"/>
        <v>0</v>
      </c>
      <c r="V134" s="21">
        <f t="shared" si="39"/>
        <v>0</v>
      </c>
      <c r="W134" s="25"/>
      <c r="X134" s="17"/>
      <c r="Y134" s="17"/>
      <c r="Z134" s="17"/>
      <c r="AA134" s="17"/>
      <c r="AB134" s="17"/>
      <c r="AC134" s="17"/>
      <c r="AD134" s="17"/>
      <c r="AE134" s="17"/>
      <c r="AF134" s="17"/>
      <c r="AG134" s="17"/>
      <c r="AH134" s="17"/>
      <c r="AI134" s="17"/>
      <c r="AJ134" s="17"/>
      <c r="AK134" s="17"/>
      <c r="AL134" s="3"/>
      <c r="AM134" s="3"/>
      <c r="AN134" s="3"/>
      <c r="AO134" s="3"/>
    </row>
    <row r="135" spans="1:41" x14ac:dyDescent="0.35">
      <c r="A135" s="17"/>
      <c r="C135" s="3" t="s">
        <v>47</v>
      </c>
      <c r="D135" s="8" t="s">
        <v>32</v>
      </c>
      <c r="E135" s="17"/>
      <c r="F135" s="19"/>
      <c r="G135" s="19"/>
      <c r="H135" s="21">
        <f>H128*H19</f>
        <v>5.3410538266127094</v>
      </c>
      <c r="I135" s="21">
        <f t="shared" si="39"/>
        <v>5.3410538266127094</v>
      </c>
      <c r="J135" s="21">
        <f t="shared" si="39"/>
        <v>5.3410538266127094</v>
      </c>
      <c r="K135" s="21">
        <f t="shared" si="39"/>
        <v>5.3410538266127094</v>
      </c>
      <c r="L135" s="21">
        <f t="shared" si="39"/>
        <v>5.3410538266127094</v>
      </c>
      <c r="M135" s="21">
        <f t="shared" si="39"/>
        <v>5.3410538266127094</v>
      </c>
      <c r="N135" s="21">
        <f t="shared" si="39"/>
        <v>5.3410538266127094</v>
      </c>
      <c r="O135" s="21">
        <f t="shared" si="39"/>
        <v>5.3410538266127094</v>
      </c>
      <c r="P135" s="21">
        <f t="shared" si="39"/>
        <v>5.3410538266127094</v>
      </c>
      <c r="Q135" s="21">
        <f t="shared" si="39"/>
        <v>5.3410538266127094</v>
      </c>
      <c r="R135" s="21">
        <f t="shared" si="39"/>
        <v>5.3410538266127094</v>
      </c>
      <c r="S135" s="21">
        <f t="shared" si="39"/>
        <v>5.3410538266127094</v>
      </c>
      <c r="T135" s="21">
        <f t="shared" si="39"/>
        <v>5.3410538266127094</v>
      </c>
      <c r="U135" s="21">
        <f t="shared" si="39"/>
        <v>5.3410538266127094</v>
      </c>
      <c r="V135" s="21">
        <f t="shared" si="39"/>
        <v>5.3410538266127094</v>
      </c>
      <c r="W135" s="25"/>
      <c r="X135" s="17"/>
      <c r="Y135" s="17"/>
      <c r="Z135" s="17"/>
      <c r="AA135" s="17"/>
      <c r="AB135" s="17"/>
      <c r="AC135" s="17"/>
      <c r="AD135" s="17"/>
      <c r="AE135" s="17"/>
      <c r="AF135" s="17"/>
      <c r="AG135" s="17"/>
      <c r="AH135" s="17"/>
      <c r="AI135" s="17"/>
      <c r="AJ135" s="17"/>
      <c r="AK135" s="17"/>
      <c r="AL135" s="3"/>
      <c r="AM135" s="3"/>
      <c r="AN135" s="3"/>
      <c r="AO135" s="3"/>
    </row>
    <row r="136" spans="1:41" x14ac:dyDescent="0.35">
      <c r="A136" s="17"/>
      <c r="C136" s="3" t="s">
        <v>48</v>
      </c>
      <c r="D136" s="8" t="s">
        <v>32</v>
      </c>
      <c r="E136" s="17"/>
      <c r="F136" s="19"/>
      <c r="G136" s="19"/>
      <c r="H136" s="19"/>
      <c r="I136" s="21">
        <f>I128*I19</f>
        <v>4.6571682957471259</v>
      </c>
      <c r="J136" s="21">
        <f t="shared" si="39"/>
        <v>4.6571682957471259</v>
      </c>
      <c r="K136" s="21">
        <f t="shared" si="39"/>
        <v>4.6571682957471259</v>
      </c>
      <c r="L136" s="21">
        <f t="shared" si="39"/>
        <v>4.6571682957471259</v>
      </c>
      <c r="M136" s="21">
        <f t="shared" si="39"/>
        <v>4.6571682957471259</v>
      </c>
      <c r="N136" s="21">
        <f t="shared" si="39"/>
        <v>4.6571682957471259</v>
      </c>
      <c r="O136" s="21">
        <f t="shared" si="39"/>
        <v>4.6571682957471259</v>
      </c>
      <c r="P136" s="21">
        <f t="shared" si="39"/>
        <v>4.6571682957471259</v>
      </c>
      <c r="Q136" s="21">
        <f t="shared" si="39"/>
        <v>4.6571682957471259</v>
      </c>
      <c r="R136" s="21">
        <f t="shared" si="39"/>
        <v>4.6571682957471259</v>
      </c>
      <c r="S136" s="21">
        <f t="shared" si="39"/>
        <v>4.6571682957471259</v>
      </c>
      <c r="T136" s="21">
        <f t="shared" si="39"/>
        <v>4.6571682957471259</v>
      </c>
      <c r="U136" s="21">
        <f t="shared" si="39"/>
        <v>4.6571682957471259</v>
      </c>
      <c r="V136" s="21">
        <f t="shared" si="39"/>
        <v>4.6571682957471259</v>
      </c>
      <c r="W136" s="25"/>
      <c r="X136" s="17"/>
      <c r="Y136" s="17"/>
      <c r="Z136" s="17"/>
      <c r="AA136" s="17"/>
      <c r="AB136" s="17"/>
      <c r="AC136" s="17"/>
      <c r="AD136" s="17"/>
      <c r="AE136" s="17"/>
      <c r="AF136" s="17"/>
      <c r="AG136" s="17"/>
      <c r="AH136" s="17"/>
      <c r="AI136" s="17"/>
      <c r="AJ136" s="17"/>
      <c r="AK136" s="17"/>
      <c r="AL136" s="3"/>
      <c r="AM136" s="3"/>
      <c r="AN136" s="3"/>
      <c r="AO136" s="3"/>
    </row>
    <row r="137" spans="1:41" x14ac:dyDescent="0.35">
      <c r="A137" s="17"/>
      <c r="C137" s="3" t="s">
        <v>49</v>
      </c>
      <c r="D137" s="8" t="s">
        <v>32</v>
      </c>
      <c r="E137" s="17"/>
      <c r="F137" s="19"/>
      <c r="G137" s="19"/>
      <c r="H137" s="19"/>
      <c r="I137" s="19"/>
      <c r="J137" s="21">
        <f>J128*J19</f>
        <v>4.0533553629553074</v>
      </c>
      <c r="K137" s="21">
        <f t="shared" si="39"/>
        <v>4.0533553629553074</v>
      </c>
      <c r="L137" s="21">
        <f t="shared" si="39"/>
        <v>4.0533553629553074</v>
      </c>
      <c r="M137" s="21">
        <f t="shared" si="39"/>
        <v>4.0533553629553074</v>
      </c>
      <c r="N137" s="21">
        <f t="shared" si="39"/>
        <v>4.0533553629553074</v>
      </c>
      <c r="O137" s="21">
        <f t="shared" si="39"/>
        <v>4.0533553629553074</v>
      </c>
      <c r="P137" s="21">
        <f t="shared" si="39"/>
        <v>4.0533553629553074</v>
      </c>
      <c r="Q137" s="21">
        <f t="shared" si="39"/>
        <v>4.0533553629553074</v>
      </c>
      <c r="R137" s="21">
        <f t="shared" si="39"/>
        <v>4.0533553629553074</v>
      </c>
      <c r="S137" s="21">
        <f t="shared" si="39"/>
        <v>4.0533553629553074</v>
      </c>
      <c r="T137" s="21">
        <f t="shared" si="39"/>
        <v>4.0533553629553074</v>
      </c>
      <c r="U137" s="21">
        <f t="shared" si="39"/>
        <v>4.0533553629553074</v>
      </c>
      <c r="V137" s="21">
        <f t="shared" si="39"/>
        <v>4.0533553629553074</v>
      </c>
      <c r="W137" s="25"/>
      <c r="X137" s="17"/>
      <c r="Y137" s="17"/>
      <c r="Z137" s="17"/>
      <c r="AA137" s="17"/>
      <c r="AB137" s="17"/>
      <c r="AC137" s="17"/>
      <c r="AD137" s="17"/>
      <c r="AE137" s="17"/>
      <c r="AF137" s="17"/>
      <c r="AG137" s="17"/>
      <c r="AH137" s="17"/>
      <c r="AI137" s="17"/>
      <c r="AJ137" s="17"/>
      <c r="AK137" s="17"/>
      <c r="AL137" s="3"/>
      <c r="AM137" s="3"/>
      <c r="AN137" s="3"/>
      <c r="AO137" s="3"/>
    </row>
    <row r="138" spans="1:41" x14ac:dyDescent="0.35">
      <c r="A138" s="17"/>
      <c r="C138" s="3" t="s">
        <v>50</v>
      </c>
      <c r="D138" s="8" t="s">
        <v>32</v>
      </c>
      <c r="E138" s="17"/>
      <c r="F138" s="19"/>
      <c r="G138" s="19"/>
      <c r="H138" s="19"/>
      <c r="I138" s="19"/>
      <c r="J138" s="19"/>
      <c r="K138" s="21">
        <f>K128*K19</f>
        <v>3.5156817203334225</v>
      </c>
      <c r="L138" s="21">
        <f t="shared" si="39"/>
        <v>3.5156817203334225</v>
      </c>
      <c r="M138" s="21">
        <f t="shared" si="39"/>
        <v>3.5156817203334225</v>
      </c>
      <c r="N138" s="21">
        <f t="shared" si="39"/>
        <v>3.5156817203334225</v>
      </c>
      <c r="O138" s="21">
        <f t="shared" si="39"/>
        <v>3.5156817203334225</v>
      </c>
      <c r="P138" s="21">
        <f t="shared" si="39"/>
        <v>3.5156817203334225</v>
      </c>
      <c r="Q138" s="21">
        <f t="shared" si="39"/>
        <v>3.5156817203334225</v>
      </c>
      <c r="R138" s="21">
        <f t="shared" si="39"/>
        <v>3.5156817203334225</v>
      </c>
      <c r="S138" s="21">
        <f t="shared" si="39"/>
        <v>3.5156817203334225</v>
      </c>
      <c r="T138" s="21">
        <f t="shared" si="39"/>
        <v>3.5156817203334225</v>
      </c>
      <c r="U138" s="21">
        <f t="shared" si="39"/>
        <v>3.5156817203334225</v>
      </c>
      <c r="V138" s="21">
        <f t="shared" si="39"/>
        <v>3.5156817203334225</v>
      </c>
      <c r="W138" s="25"/>
      <c r="X138" s="17"/>
      <c r="Y138" s="17"/>
      <c r="Z138" s="17"/>
      <c r="AA138" s="17"/>
      <c r="AB138" s="17"/>
      <c r="AC138" s="17"/>
      <c r="AD138" s="17"/>
      <c r="AE138" s="17"/>
      <c r="AF138" s="17"/>
      <c r="AG138" s="17"/>
      <c r="AH138" s="17"/>
      <c r="AI138" s="17"/>
      <c r="AJ138" s="17"/>
      <c r="AK138" s="17"/>
      <c r="AL138" s="3"/>
      <c r="AM138" s="3"/>
      <c r="AN138" s="3"/>
      <c r="AO138" s="3"/>
    </row>
    <row r="139" spans="1:41" x14ac:dyDescent="0.35">
      <c r="A139" s="17"/>
      <c r="C139" s="3" t="s">
        <v>51</v>
      </c>
      <c r="D139" s="8" t="s">
        <v>32</v>
      </c>
      <c r="E139" s="17"/>
      <c r="F139" s="19"/>
      <c r="G139" s="19"/>
      <c r="H139" s="19"/>
      <c r="I139" s="19"/>
      <c r="J139" s="19"/>
      <c r="K139" s="19"/>
      <c r="L139" s="21">
        <f>L128*L19</f>
        <v>3.0333685443462688</v>
      </c>
      <c r="M139" s="21">
        <f t="shared" si="39"/>
        <v>3.0333685443462688</v>
      </c>
      <c r="N139" s="21">
        <f t="shared" si="39"/>
        <v>3.0333685443462688</v>
      </c>
      <c r="O139" s="21">
        <f t="shared" si="39"/>
        <v>3.0333685443462688</v>
      </c>
      <c r="P139" s="21">
        <f t="shared" si="39"/>
        <v>3.0333685443462688</v>
      </c>
      <c r="Q139" s="21">
        <f t="shared" si="39"/>
        <v>3.0333685443462688</v>
      </c>
      <c r="R139" s="21">
        <f t="shared" si="39"/>
        <v>3.0333685443462688</v>
      </c>
      <c r="S139" s="21">
        <f t="shared" si="39"/>
        <v>3.0333685443462688</v>
      </c>
      <c r="T139" s="21">
        <f t="shared" si="39"/>
        <v>3.0333685443462688</v>
      </c>
      <c r="U139" s="21">
        <f t="shared" si="39"/>
        <v>3.0333685443462688</v>
      </c>
      <c r="V139" s="21">
        <f t="shared" si="39"/>
        <v>3.0333685443462688</v>
      </c>
      <c r="W139" s="25"/>
      <c r="X139" s="17"/>
      <c r="Y139" s="17"/>
      <c r="Z139" s="17"/>
      <c r="AA139" s="17"/>
      <c r="AB139" s="17"/>
      <c r="AC139" s="17"/>
      <c r="AD139" s="17"/>
      <c r="AE139" s="17"/>
      <c r="AF139" s="17"/>
      <c r="AG139" s="17"/>
      <c r="AH139" s="17"/>
      <c r="AI139" s="17"/>
      <c r="AJ139" s="17"/>
      <c r="AK139" s="17"/>
      <c r="AL139" s="3"/>
      <c r="AM139" s="3"/>
      <c r="AN139" s="3"/>
      <c r="AO139" s="3"/>
    </row>
    <row r="140" spans="1:41" x14ac:dyDescent="0.35">
      <c r="A140" s="17"/>
      <c r="C140" s="3" t="s">
        <v>165</v>
      </c>
      <c r="D140" s="8" t="s">
        <v>32</v>
      </c>
      <c r="E140" s="17"/>
      <c r="F140" s="19"/>
      <c r="G140" s="19"/>
      <c r="H140" s="19"/>
      <c r="I140" s="19"/>
      <c r="J140" s="19"/>
      <c r="K140" s="19"/>
      <c r="L140" s="21"/>
      <c r="M140" s="21">
        <f>M128*M19</f>
        <v>2.6941697601309977</v>
      </c>
      <c r="N140" s="21">
        <f t="shared" si="39"/>
        <v>2.6941697601309977</v>
      </c>
      <c r="O140" s="21">
        <f t="shared" si="39"/>
        <v>2.6941697601309977</v>
      </c>
      <c r="P140" s="21">
        <f t="shared" si="39"/>
        <v>2.6941697601309977</v>
      </c>
      <c r="Q140" s="21">
        <f t="shared" si="39"/>
        <v>2.6941697601309977</v>
      </c>
      <c r="R140" s="21">
        <f t="shared" si="39"/>
        <v>2.6941697601309977</v>
      </c>
      <c r="S140" s="21">
        <f t="shared" si="39"/>
        <v>2.6941697601309977</v>
      </c>
      <c r="T140" s="21">
        <f t="shared" si="39"/>
        <v>2.6941697601309977</v>
      </c>
      <c r="U140" s="21">
        <f t="shared" si="39"/>
        <v>2.6941697601309977</v>
      </c>
      <c r="V140" s="21">
        <f t="shared" si="39"/>
        <v>2.6941697601309977</v>
      </c>
      <c r="W140" s="25"/>
      <c r="X140" s="17"/>
      <c r="Y140" s="17"/>
      <c r="Z140" s="17"/>
      <c r="AA140" s="17"/>
      <c r="AB140" s="17"/>
      <c r="AC140" s="17"/>
      <c r="AD140" s="17"/>
      <c r="AE140" s="17"/>
      <c r="AF140" s="17"/>
      <c r="AG140" s="17"/>
      <c r="AH140" s="17"/>
      <c r="AI140" s="17"/>
      <c r="AJ140" s="17"/>
      <c r="AK140" s="17"/>
      <c r="AL140" s="3"/>
      <c r="AM140" s="3"/>
      <c r="AN140" s="3"/>
      <c r="AO140" s="3"/>
    </row>
    <row r="141" spans="1:41" x14ac:dyDescent="0.35">
      <c r="A141" s="17"/>
      <c r="C141" s="3" t="s">
        <v>166</v>
      </c>
      <c r="D141" s="8" t="s">
        <v>32</v>
      </c>
      <c r="E141" s="17"/>
      <c r="F141" s="19"/>
      <c r="G141" s="19"/>
      <c r="H141" s="19"/>
      <c r="I141" s="19"/>
      <c r="J141" s="19"/>
      <c r="K141" s="19"/>
      <c r="L141" s="21"/>
      <c r="M141" s="21"/>
      <c r="N141" s="21">
        <f>N128*N19</f>
        <v>2.452267742442011</v>
      </c>
      <c r="O141" s="21">
        <f t="shared" si="39"/>
        <v>2.452267742442011</v>
      </c>
      <c r="P141" s="21">
        <f t="shared" si="39"/>
        <v>2.452267742442011</v>
      </c>
      <c r="Q141" s="21">
        <f t="shared" si="39"/>
        <v>2.452267742442011</v>
      </c>
      <c r="R141" s="21">
        <f t="shared" si="39"/>
        <v>2.452267742442011</v>
      </c>
      <c r="S141" s="21">
        <f t="shared" si="39"/>
        <v>2.452267742442011</v>
      </c>
      <c r="T141" s="21">
        <f t="shared" si="39"/>
        <v>2.452267742442011</v>
      </c>
      <c r="U141" s="21">
        <f t="shared" si="39"/>
        <v>2.452267742442011</v>
      </c>
      <c r="V141" s="21">
        <f t="shared" si="39"/>
        <v>2.452267742442011</v>
      </c>
      <c r="W141" s="25"/>
      <c r="X141" s="17"/>
      <c r="Y141" s="17"/>
      <c r="Z141" s="17"/>
      <c r="AA141" s="17"/>
      <c r="AB141" s="17"/>
      <c r="AC141" s="17"/>
      <c r="AD141" s="17"/>
      <c r="AE141" s="17"/>
      <c r="AF141" s="17"/>
      <c r="AG141" s="17"/>
      <c r="AH141" s="17"/>
      <c r="AI141" s="17"/>
      <c r="AJ141" s="17"/>
      <c r="AK141" s="17"/>
      <c r="AL141" s="3"/>
      <c r="AM141" s="3"/>
      <c r="AN141" s="3"/>
      <c r="AO141" s="3"/>
    </row>
    <row r="142" spans="1:41" x14ac:dyDescent="0.35">
      <c r="A142" s="17"/>
      <c r="C142" s="3" t="s">
        <v>167</v>
      </c>
      <c r="D142" s="8" t="s">
        <v>32</v>
      </c>
      <c r="E142" s="17"/>
      <c r="F142" s="19"/>
      <c r="G142" s="19"/>
      <c r="H142" s="19"/>
      <c r="I142" s="19"/>
      <c r="J142" s="19"/>
      <c r="K142" s="19"/>
      <c r="L142" s="21"/>
      <c r="M142" s="21"/>
      <c r="N142" s="21"/>
      <c r="O142" s="21">
        <f>O128*O19</f>
        <v>2.2369834206175296</v>
      </c>
      <c r="P142" s="21">
        <f t="shared" si="39"/>
        <v>2.2369834206175296</v>
      </c>
      <c r="Q142" s="21">
        <f t="shared" si="39"/>
        <v>2.2369834206175296</v>
      </c>
      <c r="R142" s="21">
        <f t="shared" si="39"/>
        <v>2.2369834206175296</v>
      </c>
      <c r="S142" s="21">
        <f t="shared" si="39"/>
        <v>2.2369834206175296</v>
      </c>
      <c r="T142" s="21">
        <f t="shared" si="39"/>
        <v>2.2369834206175296</v>
      </c>
      <c r="U142" s="21">
        <f t="shared" si="39"/>
        <v>2.2369834206175296</v>
      </c>
      <c r="V142" s="21">
        <f t="shared" si="39"/>
        <v>2.2369834206175296</v>
      </c>
      <c r="W142" s="25"/>
      <c r="X142" s="17"/>
      <c r="Y142" s="17"/>
      <c r="Z142" s="17"/>
      <c r="AA142" s="17"/>
      <c r="AB142" s="17"/>
      <c r="AC142" s="17"/>
      <c r="AD142" s="17"/>
      <c r="AE142" s="17"/>
      <c r="AF142" s="17"/>
      <c r="AG142" s="17"/>
      <c r="AH142" s="17"/>
      <c r="AI142" s="17"/>
      <c r="AJ142" s="17"/>
      <c r="AK142" s="17"/>
      <c r="AL142" s="3"/>
      <c r="AM142" s="3"/>
      <c r="AN142" s="3"/>
      <c r="AO142" s="3"/>
    </row>
    <row r="143" spans="1:41" x14ac:dyDescent="0.35">
      <c r="A143" s="17"/>
      <c r="C143" s="3" t="s">
        <v>168</v>
      </c>
      <c r="D143" s="8" t="s">
        <v>32</v>
      </c>
      <c r="E143" s="17"/>
      <c r="F143" s="19"/>
      <c r="G143" s="19"/>
      <c r="H143" s="19"/>
      <c r="I143" s="19"/>
      <c r="J143" s="19"/>
      <c r="K143" s="19"/>
      <c r="L143" s="21"/>
      <c r="M143" s="21"/>
      <c r="N143" s="21"/>
      <c r="O143" s="21"/>
      <c r="P143" s="21">
        <f>P128*P19</f>
        <v>2.0262631678381084</v>
      </c>
      <c r="Q143" s="21">
        <f t="shared" si="39"/>
        <v>2.0262631678381084</v>
      </c>
      <c r="R143" s="21">
        <f t="shared" si="39"/>
        <v>2.0262631678381084</v>
      </c>
      <c r="S143" s="21">
        <f t="shared" si="39"/>
        <v>2.0262631678381084</v>
      </c>
      <c r="T143" s="21">
        <f t="shared" si="39"/>
        <v>2.0262631678381084</v>
      </c>
      <c r="U143" s="21">
        <f t="shared" si="39"/>
        <v>2.0262631678381084</v>
      </c>
      <c r="V143" s="21">
        <f t="shared" si="39"/>
        <v>2.0262631678381084</v>
      </c>
      <c r="W143" s="25"/>
      <c r="X143" s="17"/>
      <c r="Y143" s="17"/>
      <c r="Z143" s="17"/>
      <c r="AA143" s="17"/>
      <c r="AB143" s="17"/>
      <c r="AC143" s="17"/>
      <c r="AD143" s="17"/>
      <c r="AE143" s="17"/>
      <c r="AF143" s="17"/>
      <c r="AG143" s="17"/>
      <c r="AH143" s="17"/>
      <c r="AI143" s="17"/>
      <c r="AJ143" s="17"/>
      <c r="AK143" s="17"/>
      <c r="AL143" s="3"/>
      <c r="AM143" s="3"/>
      <c r="AN143" s="3"/>
      <c r="AO143" s="3"/>
    </row>
    <row r="144" spans="1:41" x14ac:dyDescent="0.35">
      <c r="A144" s="17"/>
      <c r="C144" s="3" t="s">
        <v>169</v>
      </c>
      <c r="D144" s="8" t="s">
        <v>32</v>
      </c>
      <c r="E144" s="17"/>
      <c r="F144" s="19"/>
      <c r="G144" s="19"/>
      <c r="H144" s="19"/>
      <c r="I144" s="19"/>
      <c r="J144" s="19"/>
      <c r="K144" s="19"/>
      <c r="L144" s="21"/>
      <c r="M144" s="21"/>
      <c r="N144" s="21"/>
      <c r="O144" s="21"/>
      <c r="P144" s="21"/>
      <c r="Q144" s="21">
        <f>Q128*Q19</f>
        <v>2.2219678821217794</v>
      </c>
      <c r="R144" s="21">
        <f t="shared" si="39"/>
        <v>2.2219678821217794</v>
      </c>
      <c r="S144" s="21">
        <f t="shared" si="39"/>
        <v>2.2219678821217794</v>
      </c>
      <c r="T144" s="21">
        <f t="shared" si="39"/>
        <v>2.2219678821217794</v>
      </c>
      <c r="U144" s="21">
        <f t="shared" si="39"/>
        <v>2.2219678821217794</v>
      </c>
      <c r="V144" s="21">
        <f t="shared" si="39"/>
        <v>2.2219678821217794</v>
      </c>
      <c r="W144" s="25"/>
      <c r="X144" s="17"/>
      <c r="Y144" s="17"/>
      <c r="Z144" s="17"/>
      <c r="AA144" s="17"/>
      <c r="AB144" s="17"/>
      <c r="AC144" s="17"/>
      <c r="AD144" s="17"/>
      <c r="AE144" s="17"/>
      <c r="AF144" s="17"/>
      <c r="AG144" s="17"/>
      <c r="AH144" s="17"/>
      <c r="AI144" s="17"/>
      <c r="AJ144" s="17"/>
      <c r="AK144" s="17"/>
      <c r="AL144" s="3"/>
      <c r="AM144" s="3"/>
      <c r="AN144" s="3"/>
      <c r="AO144" s="3"/>
    </row>
    <row r="145" spans="1:41" x14ac:dyDescent="0.35">
      <c r="A145" s="17"/>
      <c r="C145" s="3" t="s">
        <v>252</v>
      </c>
      <c r="D145" s="8" t="s">
        <v>32</v>
      </c>
      <c r="E145" s="17"/>
      <c r="F145" s="19"/>
      <c r="G145" s="19"/>
      <c r="H145" s="19"/>
      <c r="I145" s="19"/>
      <c r="J145" s="19"/>
      <c r="K145" s="19"/>
      <c r="L145" s="21"/>
      <c r="M145" s="21"/>
      <c r="N145" s="21"/>
      <c r="O145" s="21"/>
      <c r="P145" s="21"/>
      <c r="Q145" s="21"/>
      <c r="R145" s="21">
        <f>R128*R19</f>
        <v>3.1851176890778752</v>
      </c>
      <c r="S145" s="21">
        <f t="shared" si="39"/>
        <v>3.1851176890778752</v>
      </c>
      <c r="T145" s="21">
        <f t="shared" si="39"/>
        <v>3.1851176890778752</v>
      </c>
      <c r="U145" s="21">
        <f t="shared" si="39"/>
        <v>3.1851176890778752</v>
      </c>
      <c r="V145" s="21">
        <f t="shared" si="39"/>
        <v>3.1851176890778752</v>
      </c>
      <c r="W145" s="25"/>
      <c r="X145" s="17"/>
      <c r="Y145" s="17"/>
      <c r="Z145" s="17"/>
      <c r="AA145" s="17"/>
      <c r="AB145" s="17"/>
      <c r="AC145" s="17"/>
      <c r="AD145" s="17"/>
      <c r="AE145" s="17"/>
      <c r="AF145" s="17"/>
      <c r="AG145" s="17"/>
      <c r="AH145" s="17"/>
      <c r="AI145" s="17"/>
      <c r="AJ145" s="17"/>
      <c r="AK145" s="17"/>
      <c r="AL145" s="3"/>
      <c r="AM145" s="3"/>
      <c r="AN145" s="3"/>
      <c r="AO145" s="3"/>
    </row>
    <row r="146" spans="1:41" x14ac:dyDescent="0.35">
      <c r="A146" s="17"/>
      <c r="C146" s="3" t="s">
        <v>253</v>
      </c>
      <c r="D146" s="8" t="s">
        <v>32</v>
      </c>
      <c r="E146" s="17"/>
      <c r="F146" s="19"/>
      <c r="G146" s="19"/>
      <c r="H146" s="19"/>
      <c r="I146" s="19"/>
      <c r="J146" s="19"/>
      <c r="K146" s="19"/>
      <c r="L146" s="21"/>
      <c r="M146" s="21"/>
      <c r="N146" s="21"/>
      <c r="O146" s="21"/>
      <c r="P146" s="21"/>
      <c r="Q146" s="21"/>
      <c r="R146" s="21"/>
      <c r="S146" s="21">
        <f>S128*S19</f>
        <v>4.417994021569652</v>
      </c>
      <c r="T146" s="21">
        <f t="shared" si="39"/>
        <v>4.417994021569652</v>
      </c>
      <c r="U146" s="21">
        <f t="shared" si="39"/>
        <v>4.417994021569652</v>
      </c>
      <c r="V146" s="21">
        <f t="shared" si="39"/>
        <v>4.417994021569652</v>
      </c>
      <c r="W146" s="25"/>
      <c r="X146" s="17"/>
      <c r="Y146" s="17"/>
      <c r="Z146" s="17"/>
      <c r="AA146" s="17"/>
      <c r="AB146" s="17"/>
      <c r="AC146" s="17"/>
      <c r="AD146" s="17"/>
      <c r="AE146" s="17"/>
      <c r="AF146" s="17"/>
      <c r="AG146" s="17"/>
      <c r="AH146" s="17"/>
      <c r="AI146" s="17"/>
      <c r="AJ146" s="17"/>
      <c r="AK146" s="17"/>
      <c r="AL146" s="3"/>
      <c r="AM146" s="3"/>
      <c r="AN146" s="3"/>
      <c r="AO146" s="3"/>
    </row>
    <row r="147" spans="1:41" x14ac:dyDescent="0.35">
      <c r="A147" s="17"/>
      <c r="C147" s="3" t="s">
        <v>254</v>
      </c>
      <c r="D147" s="8" t="s">
        <v>32</v>
      </c>
      <c r="E147" s="17"/>
      <c r="F147" s="19"/>
      <c r="G147" s="19"/>
      <c r="H147" s="19"/>
      <c r="I147" s="19"/>
      <c r="J147" s="19"/>
      <c r="K147" s="19"/>
      <c r="L147" s="21"/>
      <c r="M147" s="21"/>
      <c r="N147" s="21"/>
      <c r="O147" s="21"/>
      <c r="P147" s="21"/>
      <c r="Q147" s="21"/>
      <c r="R147" s="21"/>
      <c r="S147" s="21"/>
      <c r="T147" s="21">
        <f>T128*T19</f>
        <v>5.7152777852717191</v>
      </c>
      <c r="U147" s="21">
        <f t="shared" si="39"/>
        <v>5.7152777852717191</v>
      </c>
      <c r="V147" s="21">
        <f t="shared" si="39"/>
        <v>5.7152777852717191</v>
      </c>
      <c r="W147" s="25"/>
      <c r="X147" s="17"/>
      <c r="Y147" s="17"/>
      <c r="Z147" s="17"/>
      <c r="AA147" s="17"/>
      <c r="AB147" s="17"/>
      <c r="AC147" s="17"/>
      <c r="AD147" s="17"/>
      <c r="AE147" s="17"/>
      <c r="AF147" s="17"/>
      <c r="AG147" s="17"/>
      <c r="AH147" s="17"/>
      <c r="AI147" s="17"/>
      <c r="AJ147" s="17"/>
      <c r="AK147" s="17"/>
      <c r="AL147" s="3"/>
      <c r="AM147" s="3"/>
      <c r="AN147" s="3"/>
      <c r="AO147" s="3"/>
    </row>
    <row r="148" spans="1:41" x14ac:dyDescent="0.35">
      <c r="A148" s="17"/>
      <c r="C148" s="3" t="s">
        <v>255</v>
      </c>
      <c r="D148" s="8" t="s">
        <v>32</v>
      </c>
      <c r="E148" s="17"/>
      <c r="F148" s="19"/>
      <c r="G148" s="19"/>
      <c r="H148" s="19"/>
      <c r="I148" s="19"/>
      <c r="J148" s="19"/>
      <c r="K148" s="19"/>
      <c r="L148" s="21"/>
      <c r="M148" s="21"/>
      <c r="N148" s="21"/>
      <c r="O148" s="21"/>
      <c r="P148" s="21"/>
      <c r="Q148" s="21"/>
      <c r="R148" s="21"/>
      <c r="S148" s="21"/>
      <c r="T148" s="21"/>
      <c r="U148" s="21">
        <f>U128*U19</f>
        <v>6.7873112085760257</v>
      </c>
      <c r="V148" s="21">
        <f t="shared" si="39"/>
        <v>6.7873112085760257</v>
      </c>
      <c r="W148" s="25"/>
      <c r="X148" s="17"/>
      <c r="Y148" s="17"/>
      <c r="Z148" s="17"/>
      <c r="AA148" s="17"/>
      <c r="AB148" s="17"/>
      <c r="AC148" s="17"/>
      <c r="AD148" s="17"/>
      <c r="AE148" s="17"/>
      <c r="AF148" s="17"/>
      <c r="AG148" s="17"/>
      <c r="AH148" s="17"/>
      <c r="AI148" s="17"/>
      <c r="AJ148" s="17"/>
      <c r="AK148" s="17"/>
      <c r="AL148" s="3"/>
      <c r="AM148" s="3"/>
      <c r="AN148" s="3"/>
      <c r="AO148" s="3"/>
    </row>
    <row r="149" spans="1:41" x14ac:dyDescent="0.35">
      <c r="A149" s="17"/>
      <c r="C149" s="3" t="s">
        <v>256</v>
      </c>
      <c r="D149" s="8" t="s">
        <v>32</v>
      </c>
      <c r="E149" s="17"/>
      <c r="F149" s="19"/>
      <c r="G149" s="19"/>
      <c r="H149" s="19"/>
      <c r="I149" s="19"/>
      <c r="J149" s="19"/>
      <c r="K149" s="19"/>
      <c r="L149" s="21"/>
      <c r="M149" s="21"/>
      <c r="N149" s="21"/>
      <c r="O149" s="21"/>
      <c r="P149" s="21"/>
      <c r="Q149" s="21"/>
      <c r="R149" s="21"/>
      <c r="S149" s="21"/>
      <c r="T149" s="21"/>
      <c r="U149" s="21"/>
      <c r="V149" s="21">
        <f>V128*V19</f>
        <v>7.8421974577434002</v>
      </c>
      <c r="W149" s="25"/>
      <c r="X149" s="17"/>
      <c r="Y149" s="17"/>
      <c r="Z149" s="17"/>
      <c r="AA149" s="17"/>
      <c r="AB149" s="17"/>
      <c r="AC149" s="17"/>
      <c r="AD149" s="17"/>
      <c r="AE149" s="17"/>
      <c r="AF149" s="17"/>
      <c r="AG149" s="17"/>
      <c r="AH149" s="17"/>
      <c r="AI149" s="17"/>
      <c r="AJ149" s="17"/>
      <c r="AK149" s="17"/>
      <c r="AL149" s="3"/>
      <c r="AM149" s="3"/>
      <c r="AN149" s="3"/>
      <c r="AO149" s="3"/>
    </row>
    <row r="150" spans="1:41" x14ac:dyDescent="0.35">
      <c r="A150" s="17"/>
      <c r="C150" s="9" t="s">
        <v>257</v>
      </c>
      <c r="D150" s="10" t="s">
        <v>32</v>
      </c>
      <c r="E150" s="23"/>
      <c r="F150" s="22">
        <f>SUM(F133:F149)</f>
        <v>0</v>
      </c>
      <c r="G150" s="22">
        <f t="shared" ref="G150:V150" si="40">SUM(G133:G149)</f>
        <v>0</v>
      </c>
      <c r="H150" s="22">
        <f t="shared" si="40"/>
        <v>5.3410538266127094</v>
      </c>
      <c r="I150" s="22">
        <f t="shared" si="40"/>
        <v>9.9982221223598344</v>
      </c>
      <c r="J150" s="22">
        <f t="shared" si="40"/>
        <v>14.051577485315143</v>
      </c>
      <c r="K150" s="22">
        <f t="shared" si="40"/>
        <v>17.567259205648565</v>
      </c>
      <c r="L150" s="22">
        <f t="shared" si="40"/>
        <v>20.600627749994835</v>
      </c>
      <c r="M150" s="22">
        <f t="shared" si="40"/>
        <v>23.294797510125832</v>
      </c>
      <c r="N150" s="22">
        <f t="shared" si="40"/>
        <v>25.747065252567843</v>
      </c>
      <c r="O150" s="22">
        <f t="shared" si="40"/>
        <v>27.984048673185374</v>
      </c>
      <c r="P150" s="22">
        <f t="shared" si="40"/>
        <v>30.010311841023483</v>
      </c>
      <c r="Q150" s="22">
        <f t="shared" si="40"/>
        <v>32.232279723145261</v>
      </c>
      <c r="R150" s="22">
        <f t="shared" si="40"/>
        <v>35.417397412223139</v>
      </c>
      <c r="S150" s="22">
        <f t="shared" si="40"/>
        <v>39.835391433792793</v>
      </c>
      <c r="T150" s="22">
        <f t="shared" si="40"/>
        <v>45.55066921906451</v>
      </c>
      <c r="U150" s="22">
        <f t="shared" si="40"/>
        <v>52.337980427640538</v>
      </c>
      <c r="V150" s="22">
        <f t="shared" si="40"/>
        <v>60.180177885383941</v>
      </c>
      <c r="W150" s="25"/>
      <c r="X150" s="17"/>
      <c r="Y150" s="17"/>
      <c r="Z150" s="17"/>
      <c r="AA150" s="17"/>
      <c r="AB150" s="17"/>
      <c r="AC150" s="17"/>
      <c r="AD150" s="17"/>
      <c r="AE150" s="17"/>
      <c r="AF150" s="17"/>
      <c r="AG150" s="17"/>
      <c r="AH150" s="17"/>
      <c r="AI150" s="17"/>
      <c r="AJ150" s="17"/>
      <c r="AK150" s="17"/>
      <c r="AL150" s="3"/>
      <c r="AM150" s="3"/>
      <c r="AN150" s="3"/>
      <c r="AO150" s="3"/>
    </row>
    <row r="151" spans="1:41" x14ac:dyDescent="0.35">
      <c r="A151" s="17"/>
      <c r="C151" s="9"/>
      <c r="D151" s="10"/>
      <c r="E151" s="23"/>
      <c r="F151" s="22"/>
      <c r="G151" s="22"/>
      <c r="H151" s="22"/>
      <c r="I151" s="22"/>
      <c r="J151" s="22"/>
      <c r="K151" s="22"/>
      <c r="L151" s="22"/>
      <c r="M151" s="22"/>
      <c r="N151" s="22"/>
      <c r="O151" s="22"/>
      <c r="P151" s="22"/>
      <c r="Q151" s="22"/>
      <c r="R151" s="22"/>
      <c r="S151" s="22"/>
      <c r="T151" s="22"/>
      <c r="U151" s="22"/>
      <c r="V151" s="22"/>
      <c r="W151" s="25"/>
      <c r="X151" s="17"/>
      <c r="Y151" s="17"/>
      <c r="Z151" s="17"/>
      <c r="AA151" s="17"/>
      <c r="AB151" s="17"/>
      <c r="AC151" s="17"/>
      <c r="AD151" s="17"/>
      <c r="AE151" s="17"/>
      <c r="AF151" s="17"/>
      <c r="AG151" s="17"/>
      <c r="AH151" s="17"/>
      <c r="AI151" s="17"/>
      <c r="AJ151" s="17"/>
      <c r="AK151" s="17"/>
      <c r="AL151" s="3"/>
      <c r="AM151" s="3"/>
      <c r="AN151" s="3"/>
      <c r="AO151" s="3"/>
    </row>
    <row r="152" spans="1:41" s="3" customFormat="1" ht="12" x14ac:dyDescent="0.3">
      <c r="A152" s="17"/>
      <c r="C152" s="9" t="s">
        <v>311</v>
      </c>
      <c r="D152" s="8"/>
      <c r="E152" s="17"/>
      <c r="F152" s="20"/>
      <c r="G152" s="20"/>
      <c r="H152" s="20"/>
      <c r="I152" s="20"/>
      <c r="J152" s="20"/>
      <c r="K152" s="20"/>
      <c r="L152" s="20"/>
      <c r="M152" s="20"/>
      <c r="N152" s="20"/>
      <c r="O152" s="20"/>
      <c r="P152" s="20"/>
      <c r="Q152" s="20"/>
      <c r="R152" s="20"/>
      <c r="S152" s="20"/>
      <c r="T152" s="20"/>
      <c r="U152" s="20"/>
      <c r="V152" s="20"/>
      <c r="W152" s="17"/>
      <c r="X152" s="17"/>
      <c r="Y152" s="17"/>
      <c r="Z152" s="4">
        <v>2021</v>
      </c>
      <c r="AA152" s="4">
        <f t="shared" ref="AA152:AN152" si="41">Z152+1</f>
        <v>2022</v>
      </c>
      <c r="AB152" s="4">
        <f t="shared" si="41"/>
        <v>2023</v>
      </c>
      <c r="AC152" s="4">
        <f t="shared" si="41"/>
        <v>2024</v>
      </c>
      <c r="AD152" s="4">
        <f t="shared" si="41"/>
        <v>2025</v>
      </c>
      <c r="AE152" s="4">
        <f t="shared" si="41"/>
        <v>2026</v>
      </c>
      <c r="AF152" s="4">
        <f t="shared" si="41"/>
        <v>2027</v>
      </c>
      <c r="AG152" s="4">
        <f t="shared" si="41"/>
        <v>2028</v>
      </c>
      <c r="AH152" s="4">
        <f t="shared" si="41"/>
        <v>2029</v>
      </c>
      <c r="AI152" s="4">
        <f t="shared" si="41"/>
        <v>2030</v>
      </c>
      <c r="AJ152" s="4">
        <f t="shared" si="41"/>
        <v>2031</v>
      </c>
      <c r="AK152" s="4">
        <f t="shared" si="41"/>
        <v>2032</v>
      </c>
      <c r="AL152" s="4">
        <f t="shared" si="41"/>
        <v>2033</v>
      </c>
      <c r="AM152" s="4">
        <f t="shared" si="41"/>
        <v>2034</v>
      </c>
      <c r="AN152" s="4">
        <f t="shared" si="41"/>
        <v>2035</v>
      </c>
    </row>
    <row r="153" spans="1:41" s="3" customFormat="1" ht="12" x14ac:dyDescent="0.3">
      <c r="A153" s="17"/>
      <c r="C153" s="3" t="s">
        <v>312</v>
      </c>
      <c r="D153" s="53" t="s">
        <v>262</v>
      </c>
      <c r="E153" s="17"/>
      <c r="F153" s="20"/>
      <c r="G153" s="54" t="s">
        <v>263</v>
      </c>
      <c r="H153" s="20"/>
      <c r="I153" s="20"/>
      <c r="J153" s="20"/>
      <c r="K153" s="20"/>
      <c r="L153" s="20"/>
      <c r="M153" s="20"/>
      <c r="N153" s="54"/>
      <c r="O153" s="20"/>
      <c r="P153" s="20"/>
      <c r="Q153" s="20"/>
      <c r="R153" s="20"/>
      <c r="S153" s="20"/>
      <c r="T153" s="20"/>
      <c r="U153" s="20"/>
      <c r="V153" s="20"/>
      <c r="W153" s="17"/>
      <c r="X153" s="17"/>
      <c r="Y153" s="17"/>
      <c r="Z153" s="49" t="s">
        <v>398</v>
      </c>
      <c r="AA153" s="17"/>
      <c r="AB153" s="17"/>
      <c r="AC153" s="17"/>
      <c r="AD153" s="17"/>
      <c r="AE153" s="17"/>
      <c r="AF153" s="17"/>
      <c r="AG153" s="17"/>
      <c r="AH153" s="17"/>
      <c r="AI153" s="17"/>
      <c r="AJ153" s="63"/>
      <c r="AK153" s="63"/>
      <c r="AL153" s="64"/>
      <c r="AM153" s="64"/>
      <c r="AN153" s="64"/>
      <c r="AO153" s="64"/>
    </row>
    <row r="154" spans="1:41" x14ac:dyDescent="0.35">
      <c r="A154" s="17"/>
      <c r="C154" s="3" t="s">
        <v>170</v>
      </c>
      <c r="D154" s="8" t="s">
        <v>32</v>
      </c>
      <c r="E154" s="17"/>
      <c r="F154" s="21">
        <f>F129*F20</f>
        <v>0</v>
      </c>
      <c r="G154" s="21">
        <f>IF(G$9&gt;$D$6,0,F154)</f>
        <v>0</v>
      </c>
      <c r="H154" s="21">
        <f>IF(H$9&gt;$D$6,0,G154)</f>
        <v>0</v>
      </c>
      <c r="I154" s="21">
        <f t="shared" ref="I154:V167" si="42">IF(I$9&gt;$D$6,0,H154)</f>
        <v>0</v>
      </c>
      <c r="J154" s="21">
        <f t="shared" si="42"/>
        <v>0</v>
      </c>
      <c r="K154" s="21">
        <f t="shared" si="42"/>
        <v>0</v>
      </c>
      <c r="L154" s="21">
        <f t="shared" si="42"/>
        <v>0</v>
      </c>
      <c r="M154" s="21">
        <f t="shared" si="42"/>
        <v>0</v>
      </c>
      <c r="N154" s="21">
        <f t="shared" si="42"/>
        <v>0</v>
      </c>
      <c r="O154" s="21">
        <f t="shared" si="42"/>
        <v>0</v>
      </c>
      <c r="P154" s="21">
        <f t="shared" si="42"/>
        <v>0</v>
      </c>
      <c r="Q154" s="21">
        <f t="shared" si="42"/>
        <v>0</v>
      </c>
      <c r="R154" s="21">
        <f t="shared" si="42"/>
        <v>0</v>
      </c>
      <c r="S154" s="21">
        <f t="shared" si="42"/>
        <v>0</v>
      </c>
      <c r="T154" s="21">
        <f t="shared" si="42"/>
        <v>0</v>
      </c>
      <c r="U154" s="21">
        <f t="shared" si="42"/>
        <v>0</v>
      </c>
      <c r="V154" s="21">
        <f t="shared" si="42"/>
        <v>0</v>
      </c>
      <c r="W154" s="25"/>
      <c r="X154" s="17"/>
      <c r="Y154" s="17"/>
      <c r="Z154" s="49"/>
      <c r="AA154" s="49"/>
      <c r="AB154" s="49"/>
      <c r="AC154" s="49"/>
      <c r="AD154" s="49"/>
      <c r="AE154" s="49"/>
      <c r="AF154" s="49"/>
      <c r="AG154" s="49"/>
      <c r="AH154" s="17"/>
      <c r="AI154" s="17"/>
      <c r="AJ154" s="17"/>
      <c r="AK154" s="17"/>
      <c r="AL154" s="3"/>
      <c r="AM154" s="3"/>
      <c r="AN154" s="3"/>
      <c r="AO154" s="3"/>
    </row>
    <row r="155" spans="1:41" x14ac:dyDescent="0.35">
      <c r="A155" s="17"/>
      <c r="C155" s="3" t="s">
        <v>132</v>
      </c>
      <c r="D155" s="8" t="s">
        <v>32</v>
      </c>
      <c r="E155" s="17"/>
      <c r="F155" s="19"/>
      <c r="G155" s="21">
        <f>G129*G20</f>
        <v>0</v>
      </c>
      <c r="H155" s="21">
        <f>IF(H$9&gt;$D$6,0,G155)</f>
        <v>0</v>
      </c>
      <c r="I155" s="21">
        <f t="shared" si="42"/>
        <v>0</v>
      </c>
      <c r="J155" s="21">
        <f t="shared" si="42"/>
        <v>0</v>
      </c>
      <c r="K155" s="21">
        <f t="shared" si="42"/>
        <v>0</v>
      </c>
      <c r="L155" s="21">
        <f t="shared" si="42"/>
        <v>0</v>
      </c>
      <c r="M155" s="21">
        <f t="shared" si="42"/>
        <v>0</v>
      </c>
      <c r="N155" s="21">
        <f t="shared" si="42"/>
        <v>0</v>
      </c>
      <c r="O155" s="21">
        <f t="shared" si="42"/>
        <v>0</v>
      </c>
      <c r="P155" s="21">
        <f t="shared" si="42"/>
        <v>0</v>
      </c>
      <c r="Q155" s="21">
        <f t="shared" si="42"/>
        <v>0</v>
      </c>
      <c r="R155" s="21">
        <f t="shared" si="42"/>
        <v>0</v>
      </c>
      <c r="S155" s="21">
        <f t="shared" si="42"/>
        <v>0</v>
      </c>
      <c r="T155" s="21">
        <f t="shared" si="42"/>
        <v>0</v>
      </c>
      <c r="U155" s="21">
        <f t="shared" si="42"/>
        <v>0</v>
      </c>
      <c r="V155" s="21">
        <f t="shared" si="42"/>
        <v>0</v>
      </c>
      <c r="W155" s="25"/>
      <c r="X155" s="17"/>
      <c r="Y155" s="17"/>
      <c r="Z155" s="49"/>
      <c r="AA155" s="49"/>
      <c r="AB155" s="49"/>
      <c r="AC155" s="49"/>
      <c r="AD155" s="49"/>
      <c r="AE155" s="49"/>
      <c r="AF155" s="49"/>
      <c r="AG155" s="49"/>
      <c r="AH155" s="49"/>
      <c r="AI155" s="17"/>
      <c r="AJ155" s="17"/>
      <c r="AK155" s="17"/>
      <c r="AL155" s="3"/>
      <c r="AM155" s="3"/>
      <c r="AN155" s="3"/>
      <c r="AO155" s="3"/>
    </row>
    <row r="156" spans="1:41" x14ac:dyDescent="0.35">
      <c r="A156" s="17"/>
      <c r="C156" s="3" t="s">
        <v>133</v>
      </c>
      <c r="D156" s="8" t="s">
        <v>32</v>
      </c>
      <c r="E156" s="17"/>
      <c r="F156" s="19"/>
      <c r="G156" s="19"/>
      <c r="H156" s="21">
        <f>H129*H20</f>
        <v>2634.6211629121649</v>
      </c>
      <c r="I156" s="21">
        <f>IF(I$9&gt;$D$6,0,H156)</f>
        <v>2634.6211629121649</v>
      </c>
      <c r="J156" s="21">
        <f t="shared" si="42"/>
        <v>2634.6211629121649</v>
      </c>
      <c r="K156" s="21">
        <f t="shared" si="42"/>
        <v>2634.6211629121649</v>
      </c>
      <c r="L156" s="21">
        <f t="shared" si="42"/>
        <v>2634.6211629121649</v>
      </c>
      <c r="M156" s="21">
        <f t="shared" si="42"/>
        <v>2634.6211629121649</v>
      </c>
      <c r="N156" s="21">
        <f t="shared" si="42"/>
        <v>2634.6211629121649</v>
      </c>
      <c r="O156" s="21">
        <f t="shared" si="42"/>
        <v>2634.6211629121649</v>
      </c>
      <c r="P156" s="21">
        <f t="shared" si="42"/>
        <v>2634.6211629121649</v>
      </c>
      <c r="Q156" s="21">
        <f t="shared" si="42"/>
        <v>2634.6211629121649</v>
      </c>
      <c r="R156" s="21">
        <f t="shared" si="42"/>
        <v>2634.6211629121649</v>
      </c>
      <c r="S156" s="21">
        <f t="shared" si="42"/>
        <v>2634.6211629121649</v>
      </c>
      <c r="T156" s="21">
        <f t="shared" si="42"/>
        <v>2634.6211629121649</v>
      </c>
      <c r="U156" s="21">
        <f t="shared" si="42"/>
        <v>2634.6211629121649</v>
      </c>
      <c r="V156" s="21">
        <f t="shared" si="42"/>
        <v>2634.6211629121649</v>
      </c>
      <c r="W156" s="25"/>
      <c r="X156" s="17"/>
      <c r="Y156" s="17"/>
      <c r="Z156" s="65">
        <f>H20</f>
        <v>60.798949913357653</v>
      </c>
      <c r="AA156" s="65">
        <f>IF(I$9&gt;$D$6,0,Z156)</f>
        <v>60.798949913357653</v>
      </c>
      <c r="AB156" s="65">
        <f t="shared" ref="AB156:AN167" si="43">IF(J$9&gt;$D$6,0,AA156)</f>
        <v>60.798949913357653</v>
      </c>
      <c r="AC156" s="65">
        <f t="shared" si="43"/>
        <v>60.798949913357653</v>
      </c>
      <c r="AD156" s="65">
        <f t="shared" si="43"/>
        <v>60.798949913357653</v>
      </c>
      <c r="AE156" s="65">
        <f t="shared" si="43"/>
        <v>60.798949913357653</v>
      </c>
      <c r="AF156" s="65">
        <f t="shared" si="43"/>
        <v>60.798949913357653</v>
      </c>
      <c r="AG156" s="65">
        <f t="shared" si="43"/>
        <v>60.798949913357653</v>
      </c>
      <c r="AH156" s="65">
        <f t="shared" si="43"/>
        <v>60.798949913357653</v>
      </c>
      <c r="AI156" s="65">
        <f t="shared" si="43"/>
        <v>60.798949913357653</v>
      </c>
      <c r="AJ156" s="65">
        <f t="shared" si="43"/>
        <v>60.798949913357653</v>
      </c>
      <c r="AK156" s="65">
        <f t="shared" si="43"/>
        <v>60.798949913357653</v>
      </c>
      <c r="AL156" s="65">
        <f t="shared" si="43"/>
        <v>60.798949913357653</v>
      </c>
      <c r="AM156" s="65">
        <f t="shared" si="43"/>
        <v>60.798949913357653</v>
      </c>
      <c r="AN156" s="65">
        <f t="shared" si="43"/>
        <v>60.798949913357653</v>
      </c>
      <c r="AO156" s="3"/>
    </row>
    <row r="157" spans="1:41" x14ac:dyDescent="0.35">
      <c r="A157" s="17"/>
      <c r="C157" s="3" t="s">
        <v>134</v>
      </c>
      <c r="D157" s="8" t="s">
        <v>32</v>
      </c>
      <c r="E157" s="17"/>
      <c r="F157" s="19"/>
      <c r="G157" s="19"/>
      <c r="H157" s="19"/>
      <c r="I157" s="21">
        <f>I129*I20</f>
        <v>2343.3325744387744</v>
      </c>
      <c r="J157" s="21">
        <f>IF(J$9&gt;$D$6,0,I157)</f>
        <v>2343.3325744387744</v>
      </c>
      <c r="K157" s="21">
        <f t="shared" si="42"/>
        <v>2343.3325744387744</v>
      </c>
      <c r="L157" s="21">
        <f t="shared" si="42"/>
        <v>2343.3325744387744</v>
      </c>
      <c r="M157" s="21">
        <f t="shared" si="42"/>
        <v>2343.3325744387744</v>
      </c>
      <c r="N157" s="21">
        <f t="shared" si="42"/>
        <v>2343.3325744387744</v>
      </c>
      <c r="O157" s="21">
        <f t="shared" si="42"/>
        <v>2343.3325744387744</v>
      </c>
      <c r="P157" s="21">
        <f t="shared" si="42"/>
        <v>2343.3325744387744</v>
      </c>
      <c r="Q157" s="21">
        <f t="shared" si="42"/>
        <v>2343.3325744387744</v>
      </c>
      <c r="R157" s="21">
        <f t="shared" si="42"/>
        <v>2343.3325744387744</v>
      </c>
      <c r="S157" s="21">
        <f t="shared" si="42"/>
        <v>2343.3325744387744</v>
      </c>
      <c r="T157" s="21">
        <f t="shared" si="42"/>
        <v>2343.3325744387744</v>
      </c>
      <c r="U157" s="21">
        <f t="shared" si="42"/>
        <v>2343.3325744387744</v>
      </c>
      <c r="V157" s="21">
        <f t="shared" si="42"/>
        <v>2343.3325744387744</v>
      </c>
      <c r="W157" s="25"/>
      <c r="X157" s="17"/>
      <c r="Y157" s="17"/>
      <c r="Z157" s="17"/>
      <c r="AA157" s="65">
        <f>I20</f>
        <v>56.944620252970218</v>
      </c>
      <c r="AB157" s="65">
        <f>IF(J$9&gt;$D$6,0,AA157)</f>
        <v>56.944620252970218</v>
      </c>
      <c r="AC157" s="65">
        <f t="shared" si="43"/>
        <v>56.944620252970218</v>
      </c>
      <c r="AD157" s="65">
        <f t="shared" si="43"/>
        <v>56.944620252970218</v>
      </c>
      <c r="AE157" s="65">
        <f t="shared" si="43"/>
        <v>56.944620252970218</v>
      </c>
      <c r="AF157" s="65">
        <f t="shared" si="43"/>
        <v>56.944620252970218</v>
      </c>
      <c r="AG157" s="65">
        <f t="shared" si="43"/>
        <v>56.944620252970218</v>
      </c>
      <c r="AH157" s="65">
        <f t="shared" si="43"/>
        <v>56.944620252970218</v>
      </c>
      <c r="AI157" s="65">
        <f t="shared" si="43"/>
        <v>56.944620252970218</v>
      </c>
      <c r="AJ157" s="65">
        <f t="shared" si="43"/>
        <v>56.944620252970218</v>
      </c>
      <c r="AK157" s="65">
        <f t="shared" si="43"/>
        <v>56.944620252970218</v>
      </c>
      <c r="AL157" s="65">
        <f t="shared" si="43"/>
        <v>56.944620252970218</v>
      </c>
      <c r="AM157" s="65">
        <f t="shared" si="43"/>
        <v>56.944620252970218</v>
      </c>
      <c r="AN157" s="65">
        <f t="shared" si="43"/>
        <v>56.944620252970218</v>
      </c>
      <c r="AO157" s="3"/>
    </row>
    <row r="158" spans="1:41" x14ac:dyDescent="0.35">
      <c r="A158" s="17"/>
      <c r="C158" s="3" t="s">
        <v>135</v>
      </c>
      <c r="D158" s="8" t="s">
        <v>32</v>
      </c>
      <c r="E158" s="17"/>
      <c r="F158" s="19"/>
      <c r="G158" s="19"/>
      <c r="H158" s="19"/>
      <c r="I158" s="19"/>
      <c r="J158" s="21">
        <f>J129*J20</f>
        <v>2022.7275834693949</v>
      </c>
      <c r="K158" s="21">
        <f>IF(K$9&gt;$D$6,0,J158)</f>
        <v>2022.7275834693949</v>
      </c>
      <c r="L158" s="21">
        <f t="shared" si="42"/>
        <v>2022.7275834693949</v>
      </c>
      <c r="M158" s="21">
        <f t="shared" si="42"/>
        <v>2022.7275834693949</v>
      </c>
      <c r="N158" s="21">
        <f t="shared" si="42"/>
        <v>2022.7275834693949</v>
      </c>
      <c r="O158" s="21">
        <f t="shared" si="42"/>
        <v>2022.7275834693949</v>
      </c>
      <c r="P158" s="21">
        <f t="shared" si="42"/>
        <v>2022.7275834693949</v>
      </c>
      <c r="Q158" s="21">
        <f t="shared" si="42"/>
        <v>2022.7275834693949</v>
      </c>
      <c r="R158" s="21">
        <f t="shared" si="42"/>
        <v>2022.7275834693949</v>
      </c>
      <c r="S158" s="21">
        <f t="shared" si="42"/>
        <v>2022.7275834693949</v>
      </c>
      <c r="T158" s="21">
        <f t="shared" si="42"/>
        <v>2022.7275834693949</v>
      </c>
      <c r="U158" s="21">
        <f t="shared" si="42"/>
        <v>2022.7275834693949</v>
      </c>
      <c r="V158" s="21">
        <f t="shared" si="42"/>
        <v>2022.7275834693949</v>
      </c>
      <c r="W158" s="25"/>
      <c r="X158" s="17"/>
      <c r="Y158" s="17"/>
      <c r="Z158" s="17"/>
      <c r="AA158" s="17"/>
      <c r="AB158" s="65">
        <f>J20</f>
        <v>52.336308103753566</v>
      </c>
      <c r="AC158" s="65">
        <f>IF(K$9&gt;$D$6,0,AB158)</f>
        <v>52.336308103753566</v>
      </c>
      <c r="AD158" s="65">
        <f t="shared" si="43"/>
        <v>52.336308103753566</v>
      </c>
      <c r="AE158" s="65">
        <f t="shared" si="43"/>
        <v>52.336308103753566</v>
      </c>
      <c r="AF158" s="65">
        <f t="shared" si="43"/>
        <v>52.336308103753566</v>
      </c>
      <c r="AG158" s="65">
        <f t="shared" si="43"/>
        <v>52.336308103753566</v>
      </c>
      <c r="AH158" s="65">
        <f t="shared" si="43"/>
        <v>52.336308103753566</v>
      </c>
      <c r="AI158" s="65">
        <f t="shared" si="43"/>
        <v>52.336308103753566</v>
      </c>
      <c r="AJ158" s="65">
        <f t="shared" si="43"/>
        <v>52.336308103753566</v>
      </c>
      <c r="AK158" s="65">
        <f t="shared" si="43"/>
        <v>52.336308103753566</v>
      </c>
      <c r="AL158" s="65">
        <f t="shared" si="43"/>
        <v>52.336308103753566</v>
      </c>
      <c r="AM158" s="65">
        <f t="shared" si="43"/>
        <v>52.336308103753566</v>
      </c>
      <c r="AN158" s="65">
        <f t="shared" si="43"/>
        <v>52.336308103753566</v>
      </c>
      <c r="AO158" s="3"/>
    </row>
    <row r="159" spans="1:41" x14ac:dyDescent="0.35">
      <c r="A159" s="17"/>
      <c r="C159" s="3" t="s">
        <v>136</v>
      </c>
      <c r="D159" s="8" t="s">
        <v>32</v>
      </c>
      <c r="E159" s="17"/>
      <c r="F159" s="19"/>
      <c r="G159" s="19"/>
      <c r="H159" s="19"/>
      <c r="I159" s="19"/>
      <c r="J159" s="19"/>
      <c r="K159" s="21">
        <f>K129*K20</f>
        <v>1726.9114683446778</v>
      </c>
      <c r="L159" s="21">
        <f>IF(L$9&gt;$D$6,0,K159)</f>
        <v>1726.9114683446778</v>
      </c>
      <c r="M159" s="21">
        <f t="shared" si="42"/>
        <v>1726.9114683446778</v>
      </c>
      <c r="N159" s="21">
        <f t="shared" si="42"/>
        <v>1726.9114683446778</v>
      </c>
      <c r="O159" s="21">
        <f t="shared" si="42"/>
        <v>1726.9114683446778</v>
      </c>
      <c r="P159" s="21">
        <f t="shared" si="42"/>
        <v>1726.9114683446778</v>
      </c>
      <c r="Q159" s="21">
        <f t="shared" si="42"/>
        <v>1726.9114683446778</v>
      </c>
      <c r="R159" s="21">
        <f t="shared" si="42"/>
        <v>1726.9114683446778</v>
      </c>
      <c r="S159" s="21">
        <f t="shared" si="42"/>
        <v>1726.9114683446778</v>
      </c>
      <c r="T159" s="21">
        <f t="shared" si="42"/>
        <v>1726.9114683446778</v>
      </c>
      <c r="U159" s="21">
        <f t="shared" si="42"/>
        <v>1726.9114683446778</v>
      </c>
      <c r="V159" s="21">
        <f t="shared" si="42"/>
        <v>1726.9114683446778</v>
      </c>
      <c r="W159" s="25"/>
      <c r="X159" s="17"/>
      <c r="Y159" s="17"/>
      <c r="Z159" s="17"/>
      <c r="AA159" s="17"/>
      <c r="AB159" s="17"/>
      <c r="AC159" s="65">
        <f>K20</f>
        <v>47.399493099670345</v>
      </c>
      <c r="AD159" s="65">
        <f>IF(L$9&gt;$D$6,0,AC159)</f>
        <v>47.399493099670345</v>
      </c>
      <c r="AE159" s="65">
        <f t="shared" si="43"/>
        <v>47.399493099670345</v>
      </c>
      <c r="AF159" s="65">
        <f t="shared" si="43"/>
        <v>47.399493099670345</v>
      </c>
      <c r="AG159" s="65">
        <f t="shared" si="43"/>
        <v>47.399493099670345</v>
      </c>
      <c r="AH159" s="65">
        <f t="shared" si="43"/>
        <v>47.399493099670345</v>
      </c>
      <c r="AI159" s="65">
        <f t="shared" si="43"/>
        <v>47.399493099670345</v>
      </c>
      <c r="AJ159" s="65">
        <f t="shared" si="43"/>
        <v>47.399493099670345</v>
      </c>
      <c r="AK159" s="65">
        <f t="shared" si="43"/>
        <v>47.399493099670345</v>
      </c>
      <c r="AL159" s="65">
        <f t="shared" si="43"/>
        <v>47.399493099670345</v>
      </c>
      <c r="AM159" s="65">
        <f t="shared" si="43"/>
        <v>47.399493099670345</v>
      </c>
      <c r="AN159" s="65">
        <f t="shared" si="43"/>
        <v>47.399493099670345</v>
      </c>
      <c r="AO159" s="3"/>
    </row>
    <row r="160" spans="1:41" x14ac:dyDescent="0.35">
      <c r="A160" s="17"/>
      <c r="C160" s="3" t="s">
        <v>137</v>
      </c>
      <c r="D160" s="8" t="s">
        <v>32</v>
      </c>
      <c r="E160" s="17"/>
      <c r="F160" s="19"/>
      <c r="G160" s="19"/>
      <c r="H160" s="19"/>
      <c r="I160" s="19"/>
      <c r="J160" s="19"/>
      <c r="K160" s="19"/>
      <c r="L160" s="21">
        <f>L129*L20</f>
        <v>1462.8944185099328</v>
      </c>
      <c r="M160" s="21">
        <f>IF(M$9&gt;$D$6,0,L160)</f>
        <v>1462.8944185099328</v>
      </c>
      <c r="N160" s="21">
        <f t="shared" si="42"/>
        <v>1462.8944185099328</v>
      </c>
      <c r="O160" s="21">
        <f t="shared" si="42"/>
        <v>1462.8944185099328</v>
      </c>
      <c r="P160" s="21">
        <f t="shared" si="42"/>
        <v>1462.8944185099328</v>
      </c>
      <c r="Q160" s="21">
        <f t="shared" si="42"/>
        <v>1462.8944185099328</v>
      </c>
      <c r="R160" s="21">
        <f t="shared" si="42"/>
        <v>1462.8944185099328</v>
      </c>
      <c r="S160" s="21">
        <f t="shared" si="42"/>
        <v>1462.8944185099328</v>
      </c>
      <c r="T160" s="21">
        <f t="shared" si="42"/>
        <v>1462.8944185099328</v>
      </c>
      <c r="U160" s="21">
        <f t="shared" si="42"/>
        <v>1462.8944185099328</v>
      </c>
      <c r="V160" s="21">
        <f t="shared" si="42"/>
        <v>1462.8944185099328</v>
      </c>
      <c r="W160" s="25"/>
      <c r="X160" s="17"/>
      <c r="Y160" s="17"/>
      <c r="Z160" s="17"/>
      <c r="AA160" s="17"/>
      <c r="AB160" s="17"/>
      <c r="AC160" s="17"/>
      <c r="AD160" s="65">
        <f>L20</f>
        <v>42.454628229484072</v>
      </c>
      <c r="AE160" s="65">
        <f>IF(M$9&gt;$D$6,0,AD160)</f>
        <v>42.454628229484072</v>
      </c>
      <c r="AF160" s="65">
        <f t="shared" si="43"/>
        <v>42.454628229484072</v>
      </c>
      <c r="AG160" s="65">
        <f t="shared" si="43"/>
        <v>42.454628229484072</v>
      </c>
      <c r="AH160" s="65">
        <f t="shared" si="43"/>
        <v>42.454628229484072</v>
      </c>
      <c r="AI160" s="65">
        <f t="shared" si="43"/>
        <v>42.454628229484072</v>
      </c>
      <c r="AJ160" s="65">
        <f t="shared" si="43"/>
        <v>42.454628229484072</v>
      </c>
      <c r="AK160" s="65">
        <f t="shared" si="43"/>
        <v>42.454628229484072</v>
      </c>
      <c r="AL160" s="65">
        <f t="shared" si="43"/>
        <v>42.454628229484072</v>
      </c>
      <c r="AM160" s="65">
        <f t="shared" si="43"/>
        <v>42.454628229484072</v>
      </c>
      <c r="AN160" s="65">
        <f t="shared" si="43"/>
        <v>42.454628229484072</v>
      </c>
      <c r="AO160" s="3"/>
    </row>
    <row r="161" spans="1:41" x14ac:dyDescent="0.35">
      <c r="A161" s="17"/>
      <c r="C161" s="3" t="s">
        <v>171</v>
      </c>
      <c r="D161" s="8" t="s">
        <v>32</v>
      </c>
      <c r="E161" s="17"/>
      <c r="F161" s="19"/>
      <c r="G161" s="19"/>
      <c r="H161" s="19"/>
      <c r="I161" s="19"/>
      <c r="J161" s="19"/>
      <c r="K161" s="19"/>
      <c r="L161" s="21"/>
      <c r="M161" s="21">
        <f>M129*M20</f>
        <v>1276.9930109181985</v>
      </c>
      <c r="N161" s="21">
        <f>IF(N$9&gt;$D$6,0,M161)</f>
        <v>1276.9930109181985</v>
      </c>
      <c r="O161" s="21">
        <f t="shared" si="42"/>
        <v>1276.9930109181985</v>
      </c>
      <c r="P161" s="21">
        <f t="shared" si="42"/>
        <v>1276.9930109181985</v>
      </c>
      <c r="Q161" s="21">
        <f t="shared" si="42"/>
        <v>1276.9930109181985</v>
      </c>
      <c r="R161" s="21">
        <f t="shared" si="42"/>
        <v>1276.9930109181985</v>
      </c>
      <c r="S161" s="21">
        <f t="shared" si="42"/>
        <v>1276.9930109181985</v>
      </c>
      <c r="T161" s="21">
        <f t="shared" si="42"/>
        <v>1276.9930109181985</v>
      </c>
      <c r="U161" s="21">
        <f t="shared" si="42"/>
        <v>1276.9930109181985</v>
      </c>
      <c r="V161" s="21">
        <f t="shared" si="42"/>
        <v>1276.9930109181985</v>
      </c>
      <c r="W161" s="25"/>
      <c r="X161" s="17"/>
      <c r="Y161" s="17"/>
      <c r="Z161" s="17"/>
      <c r="AA161" s="17"/>
      <c r="AB161" s="17"/>
      <c r="AC161" s="17"/>
      <c r="AD161" s="17"/>
      <c r="AE161" s="65">
        <f>M20</f>
        <v>39.068842117252579</v>
      </c>
      <c r="AF161" s="65">
        <f>IF(N$9&gt;$D$6,0,AE161)</f>
        <v>39.068842117252579</v>
      </c>
      <c r="AG161" s="65">
        <f t="shared" si="43"/>
        <v>39.068842117252579</v>
      </c>
      <c r="AH161" s="65">
        <f t="shared" si="43"/>
        <v>39.068842117252579</v>
      </c>
      <c r="AI161" s="65">
        <f t="shared" si="43"/>
        <v>39.068842117252579</v>
      </c>
      <c r="AJ161" s="65">
        <f t="shared" si="43"/>
        <v>39.068842117252579</v>
      </c>
      <c r="AK161" s="65">
        <f t="shared" si="43"/>
        <v>39.068842117252579</v>
      </c>
      <c r="AL161" s="65">
        <f t="shared" si="43"/>
        <v>39.068842117252579</v>
      </c>
      <c r="AM161" s="65">
        <f t="shared" si="43"/>
        <v>39.068842117252579</v>
      </c>
      <c r="AN161" s="65">
        <f t="shared" si="43"/>
        <v>39.068842117252579</v>
      </c>
      <c r="AO161" s="3"/>
    </row>
    <row r="162" spans="1:41" x14ac:dyDescent="0.35">
      <c r="A162" s="17"/>
      <c r="C162" s="3" t="s">
        <v>172</v>
      </c>
      <c r="D162" s="8" t="s">
        <v>32</v>
      </c>
      <c r="E162" s="17"/>
      <c r="F162" s="19"/>
      <c r="G162" s="19"/>
      <c r="H162" s="19"/>
      <c r="I162" s="19"/>
      <c r="J162" s="19"/>
      <c r="K162" s="19"/>
      <c r="L162" s="21"/>
      <c r="M162" s="21"/>
      <c r="N162" s="21">
        <f>N129*N20</f>
        <v>1147.637520318161</v>
      </c>
      <c r="O162" s="21">
        <f>IF(O$9&gt;$D$6,0,N162)</f>
        <v>1147.637520318161</v>
      </c>
      <c r="P162" s="21">
        <f t="shared" si="42"/>
        <v>1147.637520318161</v>
      </c>
      <c r="Q162" s="21">
        <f t="shared" si="42"/>
        <v>1147.637520318161</v>
      </c>
      <c r="R162" s="21">
        <f t="shared" si="42"/>
        <v>1147.637520318161</v>
      </c>
      <c r="S162" s="21">
        <f t="shared" si="42"/>
        <v>1147.637520318161</v>
      </c>
      <c r="T162" s="21">
        <f t="shared" si="42"/>
        <v>1147.637520318161</v>
      </c>
      <c r="U162" s="21">
        <f t="shared" si="42"/>
        <v>1147.637520318161</v>
      </c>
      <c r="V162" s="21">
        <f t="shared" si="42"/>
        <v>1147.637520318161</v>
      </c>
      <c r="W162" s="25"/>
      <c r="X162" s="17"/>
      <c r="Y162" s="17"/>
      <c r="Z162" s="17"/>
      <c r="AA162" s="17"/>
      <c r="AB162" s="17"/>
      <c r="AC162" s="17"/>
      <c r="AD162" s="17"/>
      <c r="AE162" s="17"/>
      <c r="AF162" s="65">
        <f>N20</f>
        <v>35.863672509942532</v>
      </c>
      <c r="AG162" s="65">
        <f>IF(O$9&gt;$D$6,0,AF162)</f>
        <v>35.863672509942532</v>
      </c>
      <c r="AH162" s="65">
        <f t="shared" si="43"/>
        <v>35.863672509942532</v>
      </c>
      <c r="AI162" s="65">
        <f t="shared" si="43"/>
        <v>35.863672509942532</v>
      </c>
      <c r="AJ162" s="65">
        <f t="shared" si="43"/>
        <v>35.863672509942532</v>
      </c>
      <c r="AK162" s="65">
        <f t="shared" si="43"/>
        <v>35.863672509942532</v>
      </c>
      <c r="AL162" s="65">
        <f t="shared" si="43"/>
        <v>35.863672509942532</v>
      </c>
      <c r="AM162" s="65">
        <f t="shared" si="43"/>
        <v>35.863672509942532</v>
      </c>
      <c r="AN162" s="65">
        <f t="shared" si="43"/>
        <v>35.863672509942532</v>
      </c>
      <c r="AO162" s="3"/>
    </row>
    <row r="163" spans="1:41" x14ac:dyDescent="0.35">
      <c r="A163" s="17"/>
      <c r="C163" s="3" t="s">
        <v>173</v>
      </c>
      <c r="D163" s="8" t="s">
        <v>32</v>
      </c>
      <c r="E163" s="17"/>
      <c r="F163" s="19"/>
      <c r="G163" s="19"/>
      <c r="H163" s="19"/>
      <c r="I163" s="19"/>
      <c r="J163" s="19"/>
      <c r="K163" s="19"/>
      <c r="L163" s="21"/>
      <c r="M163" s="21"/>
      <c r="N163" s="21"/>
      <c r="O163" s="21">
        <f>O129*O20</f>
        <v>1027.4511619677392</v>
      </c>
      <c r="P163" s="21">
        <f>IF(P$9&gt;$D$6,0,O163)</f>
        <v>1027.4511619677392</v>
      </c>
      <c r="Q163" s="21">
        <f t="shared" si="42"/>
        <v>1027.4511619677392</v>
      </c>
      <c r="R163" s="21">
        <f t="shared" si="42"/>
        <v>1027.4511619677392</v>
      </c>
      <c r="S163" s="21">
        <f t="shared" si="42"/>
        <v>1027.4511619677392</v>
      </c>
      <c r="T163" s="21">
        <f t="shared" si="42"/>
        <v>1027.4511619677392</v>
      </c>
      <c r="U163" s="21">
        <f t="shared" si="42"/>
        <v>1027.4511619677392</v>
      </c>
      <c r="V163" s="21">
        <f t="shared" si="42"/>
        <v>1027.4511619677392</v>
      </c>
      <c r="W163" s="25"/>
      <c r="X163" s="17"/>
      <c r="Y163" s="17"/>
      <c r="Z163" s="17"/>
      <c r="AA163" s="17"/>
      <c r="AB163" s="17"/>
      <c r="AC163" s="17"/>
      <c r="AD163" s="17"/>
      <c r="AE163" s="17"/>
      <c r="AF163" s="17"/>
      <c r="AG163" s="65">
        <f>O20</f>
        <v>32.78144004529937</v>
      </c>
      <c r="AH163" s="65">
        <f>IF(P$9&gt;$D$6,0,AG163)</f>
        <v>32.78144004529937</v>
      </c>
      <c r="AI163" s="65">
        <f t="shared" si="43"/>
        <v>32.78144004529937</v>
      </c>
      <c r="AJ163" s="65">
        <f t="shared" si="43"/>
        <v>32.78144004529937</v>
      </c>
      <c r="AK163" s="65">
        <f t="shared" si="43"/>
        <v>32.78144004529937</v>
      </c>
      <c r="AL163" s="65">
        <f t="shared" si="43"/>
        <v>32.78144004529937</v>
      </c>
      <c r="AM163" s="65">
        <f t="shared" si="43"/>
        <v>32.78144004529937</v>
      </c>
      <c r="AN163" s="65">
        <f t="shared" si="43"/>
        <v>32.78144004529937</v>
      </c>
      <c r="AO163" s="3"/>
    </row>
    <row r="164" spans="1:41" x14ac:dyDescent="0.35">
      <c r="A164" s="17"/>
      <c r="C164" s="3" t="s">
        <v>174</v>
      </c>
      <c r="D164" s="8" t="s">
        <v>32</v>
      </c>
      <c r="E164" s="17"/>
      <c r="F164" s="19"/>
      <c r="G164" s="19"/>
      <c r="H164" s="19"/>
      <c r="I164" s="19"/>
      <c r="J164" s="19"/>
      <c r="K164" s="19"/>
      <c r="L164" s="21"/>
      <c r="M164" s="21"/>
      <c r="N164" s="21"/>
      <c r="O164" s="21"/>
      <c r="P164" s="21">
        <f>P129*P20</f>
        <v>912.91883406728505</v>
      </c>
      <c r="Q164" s="21">
        <f>IF(Q$9&gt;$D$6,0,P164)</f>
        <v>912.91883406728505</v>
      </c>
      <c r="R164" s="21">
        <f t="shared" si="42"/>
        <v>912.91883406728505</v>
      </c>
      <c r="S164" s="21">
        <f t="shared" si="42"/>
        <v>912.91883406728505</v>
      </c>
      <c r="T164" s="21">
        <f t="shared" si="42"/>
        <v>912.91883406728505</v>
      </c>
      <c r="U164" s="21">
        <f t="shared" si="42"/>
        <v>912.91883406728505</v>
      </c>
      <c r="V164" s="21">
        <f t="shared" si="42"/>
        <v>912.91883406728505</v>
      </c>
      <c r="W164" s="25"/>
      <c r="X164" s="17"/>
      <c r="Y164" s="17"/>
      <c r="Z164" s="17"/>
      <c r="AA164" s="17"/>
      <c r="AB164" s="17"/>
      <c r="AC164" s="17"/>
      <c r="AD164" s="17"/>
      <c r="AE164" s="17"/>
      <c r="AF164" s="17"/>
      <c r="AG164" s="49"/>
      <c r="AH164" s="65">
        <f>P20</f>
        <v>29.725722525355216</v>
      </c>
      <c r="AI164" s="65">
        <f>IF(Q$9&gt;$D$6,0,AH164)</f>
        <v>29.725722525355216</v>
      </c>
      <c r="AJ164" s="65">
        <f t="shared" si="43"/>
        <v>29.725722525355216</v>
      </c>
      <c r="AK164" s="65">
        <f t="shared" si="43"/>
        <v>29.725722525355216</v>
      </c>
      <c r="AL164" s="65">
        <f t="shared" si="43"/>
        <v>29.725722525355216</v>
      </c>
      <c r="AM164" s="65">
        <f t="shared" si="43"/>
        <v>29.725722525355216</v>
      </c>
      <c r="AN164" s="65">
        <f t="shared" si="43"/>
        <v>29.725722525355216</v>
      </c>
      <c r="AO164" s="3"/>
    </row>
    <row r="165" spans="1:41" x14ac:dyDescent="0.35">
      <c r="A165" s="17"/>
      <c r="C165" s="3" t="s">
        <v>175</v>
      </c>
      <c r="D165" s="8" t="s">
        <v>32</v>
      </c>
      <c r="E165" s="17"/>
      <c r="F165" s="19"/>
      <c r="G165" s="19"/>
      <c r="H165" s="19"/>
      <c r="I165" s="19"/>
      <c r="J165" s="19"/>
      <c r="K165" s="19"/>
      <c r="L165" s="21"/>
      <c r="M165" s="21"/>
      <c r="N165" s="21"/>
      <c r="O165" s="21"/>
      <c r="P165" s="21"/>
      <c r="Q165" s="21">
        <f>Q129*Q20</f>
        <v>801.21313872833957</v>
      </c>
      <c r="R165" s="21">
        <f>IF(R$9&gt;$D$6,0,Q165)</f>
        <v>801.21313872833957</v>
      </c>
      <c r="S165" s="21">
        <f t="shared" si="42"/>
        <v>801.21313872833957</v>
      </c>
      <c r="T165" s="21">
        <f t="shared" si="42"/>
        <v>801.21313872833957</v>
      </c>
      <c r="U165" s="21">
        <f t="shared" si="42"/>
        <v>801.21313872833957</v>
      </c>
      <c r="V165" s="21">
        <f t="shared" si="42"/>
        <v>801.21313872833957</v>
      </c>
      <c r="W165" s="25"/>
      <c r="X165" s="17"/>
      <c r="Y165" s="17"/>
      <c r="Z165" s="17"/>
      <c r="AA165" s="17"/>
      <c r="AB165" s="17"/>
      <c r="AC165" s="17"/>
      <c r="AD165" s="17"/>
      <c r="AE165" s="17"/>
      <c r="AF165" s="17"/>
      <c r="AG165" s="49"/>
      <c r="AH165" s="49"/>
      <c r="AI165" s="65">
        <f>Q20</f>
        <v>26.613723139577715</v>
      </c>
      <c r="AJ165" s="65">
        <f>IF(R$9&gt;$D$6,0,AI165)</f>
        <v>26.613723139577715</v>
      </c>
      <c r="AK165" s="65">
        <f t="shared" si="43"/>
        <v>26.613723139577715</v>
      </c>
      <c r="AL165" s="65">
        <f t="shared" si="43"/>
        <v>26.613723139577715</v>
      </c>
      <c r="AM165" s="65">
        <f t="shared" si="43"/>
        <v>26.613723139577715</v>
      </c>
      <c r="AN165" s="65">
        <f t="shared" si="43"/>
        <v>26.613723139577715</v>
      </c>
      <c r="AO165" s="3"/>
    </row>
    <row r="166" spans="1:41" x14ac:dyDescent="0.35">
      <c r="A166" s="17"/>
      <c r="C166" s="3" t="s">
        <v>264</v>
      </c>
      <c r="D166" s="8" t="s">
        <v>32</v>
      </c>
      <c r="E166" s="17"/>
      <c r="F166" s="19"/>
      <c r="G166" s="19"/>
      <c r="H166" s="19"/>
      <c r="I166" s="19"/>
      <c r="J166" s="19"/>
      <c r="K166" s="19"/>
      <c r="L166" s="21"/>
      <c r="M166" s="21"/>
      <c r="N166" s="21"/>
      <c r="O166" s="21"/>
      <c r="P166" s="21"/>
      <c r="Q166" s="21"/>
      <c r="R166" s="21">
        <f>R129*R20</f>
        <v>0</v>
      </c>
      <c r="S166" s="21">
        <f>IF(S$9&gt;$D$6,0,R166)</f>
        <v>0</v>
      </c>
      <c r="T166" s="21">
        <f t="shared" si="42"/>
        <v>0</v>
      </c>
      <c r="U166" s="21">
        <f t="shared" si="42"/>
        <v>0</v>
      </c>
      <c r="V166" s="21">
        <f t="shared" si="42"/>
        <v>0</v>
      </c>
      <c r="W166" s="25"/>
      <c r="X166" s="17"/>
      <c r="Y166" s="17"/>
      <c r="Z166" s="17"/>
      <c r="AA166" s="17"/>
      <c r="AB166" s="17"/>
      <c r="AC166" s="17"/>
      <c r="AD166" s="17"/>
      <c r="AE166" s="17"/>
      <c r="AF166" s="17"/>
      <c r="AG166" s="49"/>
      <c r="AH166" s="49"/>
      <c r="AI166" s="49"/>
      <c r="AJ166" s="65">
        <f>R20</f>
        <v>0</v>
      </c>
      <c r="AK166" s="65">
        <f>IF(S$9&gt;$D$6,0,AJ166)</f>
        <v>0</v>
      </c>
      <c r="AL166" s="65">
        <f t="shared" si="43"/>
        <v>0</v>
      </c>
      <c r="AM166" s="65">
        <f t="shared" si="43"/>
        <v>0</v>
      </c>
      <c r="AN166" s="65">
        <f t="shared" si="43"/>
        <v>0</v>
      </c>
      <c r="AO166" s="3"/>
    </row>
    <row r="167" spans="1:41" x14ac:dyDescent="0.35">
      <c r="A167" s="17"/>
      <c r="C167" s="3" t="s">
        <v>265</v>
      </c>
      <c r="D167" s="8" t="s">
        <v>32</v>
      </c>
      <c r="E167" s="17"/>
      <c r="F167" s="19"/>
      <c r="G167" s="19"/>
      <c r="H167" s="19"/>
      <c r="I167" s="19"/>
      <c r="J167" s="19"/>
      <c r="K167" s="19"/>
      <c r="L167" s="21"/>
      <c r="M167" s="21"/>
      <c r="N167" s="21"/>
      <c r="O167" s="21"/>
      <c r="P167" s="21"/>
      <c r="Q167" s="21"/>
      <c r="R167" s="21"/>
      <c r="S167" s="21">
        <f>S129*S20</f>
        <v>0</v>
      </c>
      <c r="T167" s="21">
        <f>IF(T$9&gt;$D$6,0,S167)</f>
        <v>0</v>
      </c>
      <c r="U167" s="21">
        <f t="shared" si="42"/>
        <v>0</v>
      </c>
      <c r="V167" s="21">
        <f t="shared" si="42"/>
        <v>0</v>
      </c>
      <c r="W167" s="25"/>
      <c r="X167" s="17"/>
      <c r="Y167" s="17"/>
      <c r="Z167" s="17"/>
      <c r="AA167" s="17"/>
      <c r="AB167" s="17"/>
      <c r="AC167" s="17"/>
      <c r="AD167" s="17"/>
      <c r="AE167" s="17"/>
      <c r="AF167" s="17"/>
      <c r="AG167" s="49"/>
      <c r="AH167" s="49"/>
      <c r="AI167" s="49"/>
      <c r="AJ167" s="49"/>
      <c r="AK167" s="65">
        <f>S20</f>
        <v>0</v>
      </c>
      <c r="AL167" s="68">
        <f>IF(T$9&gt;$D$6,0,AK167)</f>
        <v>0</v>
      </c>
      <c r="AM167" s="68">
        <f t="shared" si="43"/>
        <v>0</v>
      </c>
      <c r="AN167" s="68">
        <f t="shared" si="43"/>
        <v>0</v>
      </c>
      <c r="AO167" s="3"/>
    </row>
    <row r="168" spans="1:41" x14ac:dyDescent="0.35">
      <c r="A168" s="17"/>
      <c r="C168" s="3" t="s">
        <v>266</v>
      </c>
      <c r="D168" s="8" t="s">
        <v>32</v>
      </c>
      <c r="E168" s="17"/>
      <c r="F168" s="19"/>
      <c r="G168" s="19"/>
      <c r="H168" s="19"/>
      <c r="I168" s="19"/>
      <c r="J168" s="19"/>
      <c r="K168" s="19"/>
      <c r="L168" s="21"/>
      <c r="M168" s="21"/>
      <c r="N168" s="21"/>
      <c r="O168" s="21"/>
      <c r="P168" s="21"/>
      <c r="Q168" s="21"/>
      <c r="R168" s="21"/>
      <c r="S168" s="21"/>
      <c r="T168" s="21">
        <f>T129*T20</f>
        <v>0</v>
      </c>
      <c r="U168" s="21">
        <f>IF(U$9&gt;$D$6,0,T168)</f>
        <v>0</v>
      </c>
      <c r="V168" s="21">
        <f>IF(V$9&gt;$D$6,0,U168)</f>
        <v>0</v>
      </c>
      <c r="W168" s="25"/>
      <c r="X168" s="17"/>
      <c r="Y168" s="17"/>
      <c r="Z168" s="17"/>
      <c r="AA168" s="17"/>
      <c r="AB168" s="17"/>
      <c r="AC168" s="17"/>
      <c r="AD168" s="17"/>
      <c r="AE168" s="17"/>
      <c r="AF168" s="17"/>
      <c r="AG168" s="49"/>
      <c r="AH168" s="49"/>
      <c r="AI168" s="49"/>
      <c r="AJ168" s="49"/>
      <c r="AK168" s="49"/>
      <c r="AL168" s="68">
        <f>T20</f>
        <v>0</v>
      </c>
      <c r="AM168" s="68">
        <f>IF(U$9&gt;$D$6,0,AL168)</f>
        <v>0</v>
      </c>
      <c r="AN168" s="68">
        <f>IF(V$9&gt;$D$6,0,AM168)</f>
        <v>0</v>
      </c>
      <c r="AO168" s="3"/>
    </row>
    <row r="169" spans="1:41" x14ac:dyDescent="0.35">
      <c r="A169" s="17"/>
      <c r="C169" s="3" t="s">
        <v>267</v>
      </c>
      <c r="D169" s="8" t="s">
        <v>32</v>
      </c>
      <c r="E169" s="17"/>
      <c r="F169" s="19"/>
      <c r="G169" s="19"/>
      <c r="H169" s="19"/>
      <c r="I169" s="19"/>
      <c r="J169" s="19"/>
      <c r="K169" s="19"/>
      <c r="L169" s="21"/>
      <c r="M169" s="21"/>
      <c r="N169" s="21"/>
      <c r="O169" s="21"/>
      <c r="P169" s="21"/>
      <c r="Q169" s="21"/>
      <c r="R169" s="21"/>
      <c r="S169" s="21"/>
      <c r="T169" s="21"/>
      <c r="U169" s="21">
        <f>U129*U20</f>
        <v>0</v>
      </c>
      <c r="V169" s="21">
        <f>IF(V$9&gt;$D$6,0,U169)</f>
        <v>0</v>
      </c>
      <c r="W169" s="25"/>
      <c r="X169" s="17"/>
      <c r="Y169" s="17"/>
      <c r="Z169" s="17"/>
      <c r="AA169" s="17"/>
      <c r="AB169" s="17"/>
      <c r="AC169" s="17"/>
      <c r="AD169" s="17"/>
      <c r="AE169" s="17"/>
      <c r="AF169" s="17"/>
      <c r="AG169" s="49"/>
      <c r="AH169" s="49"/>
      <c r="AI169" s="49"/>
      <c r="AJ169" s="49"/>
      <c r="AK169" s="49"/>
      <c r="AL169" s="69"/>
      <c r="AM169" s="68">
        <f>U20</f>
        <v>0</v>
      </c>
      <c r="AN169" s="68">
        <f>IF(V$9&gt;$D$6,0,AM169)</f>
        <v>0</v>
      </c>
      <c r="AO169" s="3"/>
    </row>
    <row r="170" spans="1:41" x14ac:dyDescent="0.35">
      <c r="A170" s="17"/>
      <c r="C170" s="3" t="s">
        <v>268</v>
      </c>
      <c r="D170" s="8" t="s">
        <v>32</v>
      </c>
      <c r="E170" s="17"/>
      <c r="F170" s="19"/>
      <c r="G170" s="19"/>
      <c r="H170" s="19"/>
      <c r="I170" s="19"/>
      <c r="J170" s="19"/>
      <c r="K170" s="19"/>
      <c r="L170" s="21"/>
      <c r="M170" s="21"/>
      <c r="N170" s="21"/>
      <c r="O170" s="21"/>
      <c r="P170" s="21"/>
      <c r="Q170" s="21"/>
      <c r="R170" s="21"/>
      <c r="S170" s="21"/>
      <c r="T170" s="21"/>
      <c r="U170" s="21"/>
      <c r="V170" s="21">
        <f>V129*V20</f>
        <v>0</v>
      </c>
      <c r="W170" s="25"/>
      <c r="X170" s="17"/>
      <c r="Y170" s="17"/>
      <c r="Z170" s="17"/>
      <c r="AA170" s="17"/>
      <c r="AB170" s="17"/>
      <c r="AC170" s="17"/>
      <c r="AD170" s="17"/>
      <c r="AE170" s="17"/>
      <c r="AF170" s="17"/>
      <c r="AG170" s="49"/>
      <c r="AH170" s="49"/>
      <c r="AI170" s="49"/>
      <c r="AJ170" s="49"/>
      <c r="AK170" s="49"/>
      <c r="AL170" s="69"/>
      <c r="AM170" s="69"/>
      <c r="AN170" s="68">
        <f>V20</f>
        <v>0</v>
      </c>
      <c r="AO170" s="3"/>
    </row>
    <row r="171" spans="1:41" x14ac:dyDescent="0.35">
      <c r="A171" s="17"/>
      <c r="C171" s="9" t="s">
        <v>269</v>
      </c>
      <c r="D171" s="10" t="s">
        <v>32</v>
      </c>
      <c r="E171" s="23"/>
      <c r="F171" s="22">
        <f>SUM(F154:F170)</f>
        <v>0</v>
      </c>
      <c r="G171" s="22">
        <f t="shared" ref="G171" si="44">SUM(G154:G170)</f>
        <v>0</v>
      </c>
      <c r="H171" s="52">
        <f>SUM(H154:H170)*Z172</f>
        <v>2634.6211629121649</v>
      </c>
      <c r="I171" s="52">
        <f t="shared" ref="I171:V171" si="45">SUM(I154:I170)*AA172</f>
        <v>4977.9537373509393</v>
      </c>
      <c r="J171" s="52">
        <f t="shared" si="45"/>
        <v>7000.6813208203339</v>
      </c>
      <c r="K171" s="52">
        <f t="shared" si="45"/>
        <v>8727.5927891650117</v>
      </c>
      <c r="L171" s="52">
        <f t="shared" si="45"/>
        <v>10190.487207674945</v>
      </c>
      <c r="M171" s="52">
        <f t="shared" si="45"/>
        <v>11467.480218593144</v>
      </c>
      <c r="N171" s="52">
        <f t="shared" si="45"/>
        <v>12615.117738911305</v>
      </c>
      <c r="O171" s="52">
        <f t="shared" si="45"/>
        <v>13642.568900879045</v>
      </c>
      <c r="P171" s="52">
        <f t="shared" si="45"/>
        <v>14555.48773494633</v>
      </c>
      <c r="Q171" s="52">
        <f t="shared" si="45"/>
        <v>15356.700873674668</v>
      </c>
      <c r="R171" s="52">
        <f t="shared" si="45"/>
        <v>14049.606037491654</v>
      </c>
      <c r="S171" s="52">
        <f t="shared" si="45"/>
        <v>12808.096600144459</v>
      </c>
      <c r="T171" s="52">
        <f t="shared" si="45"/>
        <v>11655.446362895978</v>
      </c>
      <c r="U171" s="52">
        <f t="shared" si="45"/>
        <v>10601.613905353133</v>
      </c>
      <c r="V171" s="52">
        <f t="shared" si="45"/>
        <v>9647.4255277973862</v>
      </c>
      <c r="W171" s="62"/>
      <c r="X171" s="17"/>
      <c r="Y171" s="17"/>
      <c r="Z171" s="62">
        <f t="shared" ref="Z171:AN171" si="46">SUM(Z154:Z170)</f>
        <v>60.798949913357653</v>
      </c>
      <c r="AA171" s="62">
        <f t="shared" si="46"/>
        <v>117.74357016632787</v>
      </c>
      <c r="AB171" s="62">
        <f t="shared" si="46"/>
        <v>170.07987827008145</v>
      </c>
      <c r="AC171" s="62">
        <f t="shared" si="46"/>
        <v>217.47937136975179</v>
      </c>
      <c r="AD171" s="62">
        <f t="shared" si="46"/>
        <v>259.93399959923585</v>
      </c>
      <c r="AE171" s="62">
        <f t="shared" si="46"/>
        <v>299.00284171648843</v>
      </c>
      <c r="AF171" s="62">
        <f t="shared" si="46"/>
        <v>334.86651422643098</v>
      </c>
      <c r="AG171" s="62">
        <f t="shared" si="46"/>
        <v>367.64795427173033</v>
      </c>
      <c r="AH171" s="62">
        <f t="shared" si="46"/>
        <v>397.37367679708552</v>
      </c>
      <c r="AI171" s="62">
        <f t="shared" si="46"/>
        <v>423.98739993666322</v>
      </c>
      <c r="AJ171" s="62">
        <f t="shared" si="46"/>
        <v>423.98739993666322</v>
      </c>
      <c r="AK171" s="62">
        <f t="shared" si="46"/>
        <v>423.98739993666322</v>
      </c>
      <c r="AL171" s="62">
        <f t="shared" si="46"/>
        <v>423.98739993666322</v>
      </c>
      <c r="AM171" s="62">
        <f t="shared" si="46"/>
        <v>423.98739993666322</v>
      </c>
      <c r="AN171" s="62">
        <f t="shared" si="46"/>
        <v>423.98739993666322</v>
      </c>
      <c r="AO171" s="69" t="s">
        <v>395</v>
      </c>
    </row>
    <row r="172" spans="1:41" x14ac:dyDescent="0.35">
      <c r="A172" s="17"/>
      <c r="C172" s="71"/>
      <c r="D172" s="72"/>
      <c r="E172" s="74"/>
      <c r="F172" s="73"/>
      <c r="G172" s="73"/>
      <c r="H172" s="73"/>
      <c r="I172" s="73"/>
      <c r="J172" s="73"/>
      <c r="K172" s="73"/>
      <c r="L172" s="73"/>
      <c r="M172" s="73"/>
      <c r="N172" s="54" t="s">
        <v>403</v>
      </c>
      <c r="O172" s="73"/>
      <c r="P172" s="73"/>
      <c r="Q172" s="73"/>
      <c r="R172" s="73"/>
      <c r="S172" s="73"/>
      <c r="T172" s="73"/>
      <c r="U172" s="73"/>
      <c r="V172" s="73"/>
      <c r="W172" s="73"/>
      <c r="X172" s="17"/>
      <c r="Y172" s="17"/>
      <c r="Z172" s="70">
        <f t="shared" ref="Z172:AN172" si="47">Z115/Z171</f>
        <v>1</v>
      </c>
      <c r="AA172" s="70">
        <f t="shared" si="47"/>
        <v>1</v>
      </c>
      <c r="AB172" s="70">
        <f t="shared" si="47"/>
        <v>1</v>
      </c>
      <c r="AC172" s="70">
        <f t="shared" si="47"/>
        <v>1</v>
      </c>
      <c r="AD172" s="70">
        <f t="shared" si="47"/>
        <v>1</v>
      </c>
      <c r="AE172" s="70">
        <f t="shared" si="47"/>
        <v>1</v>
      </c>
      <c r="AF172" s="70">
        <f t="shared" si="47"/>
        <v>1</v>
      </c>
      <c r="AG172" s="70">
        <f t="shared" si="47"/>
        <v>1</v>
      </c>
      <c r="AH172" s="70">
        <f t="shared" si="47"/>
        <v>1</v>
      </c>
      <c r="AI172" s="70">
        <f t="shared" si="47"/>
        <v>1</v>
      </c>
      <c r="AJ172" s="70">
        <f t="shared" si="47"/>
        <v>0.91488439822229584</v>
      </c>
      <c r="AK172" s="70">
        <f t="shared" si="47"/>
        <v>0.83403959649307413</v>
      </c>
      <c r="AL172" s="70">
        <f t="shared" si="47"/>
        <v>0.75898114176830833</v>
      </c>
      <c r="AM172" s="70">
        <f t="shared" si="47"/>
        <v>0.69035751836040671</v>
      </c>
      <c r="AN172" s="70">
        <f t="shared" si="47"/>
        <v>0.62822253341767909</v>
      </c>
      <c r="AO172" s="69" t="s">
        <v>396</v>
      </c>
    </row>
    <row r="173" spans="1:41" x14ac:dyDescent="0.35">
      <c r="A173" s="17"/>
      <c r="C173" s="9" t="s">
        <v>270</v>
      </c>
      <c r="D173" s="10" t="s">
        <v>20</v>
      </c>
      <c r="E173" s="23"/>
      <c r="F173" s="22">
        <f>F150*F117+F171*F118</f>
        <v>0</v>
      </c>
      <c r="G173" s="22">
        <f t="shared" ref="G173:V173" si="48">G150*G117+G171*G118</f>
        <v>0</v>
      </c>
      <c r="H173" s="22">
        <f t="shared" si="48"/>
        <v>464.79571993253023</v>
      </c>
      <c r="I173" s="22">
        <f t="shared" si="48"/>
        <v>886.96511771195026</v>
      </c>
      <c r="J173" s="22">
        <f t="shared" si="48"/>
        <v>1259.8437465196521</v>
      </c>
      <c r="K173" s="22">
        <f t="shared" si="48"/>
        <v>1586.3358393845842</v>
      </c>
      <c r="L173" s="22">
        <f t="shared" si="48"/>
        <v>1870.7745740855325</v>
      </c>
      <c r="M173" s="22">
        <f t="shared" si="48"/>
        <v>2126.2823290331153</v>
      </c>
      <c r="N173" s="22">
        <f t="shared" si="48"/>
        <v>2362.4930407844731</v>
      </c>
      <c r="O173" s="22">
        <f t="shared" si="48"/>
        <v>2580.4891029355881</v>
      </c>
      <c r="P173" s="22">
        <f t="shared" si="48"/>
        <v>2780.7339032491823</v>
      </c>
      <c r="Q173" s="22">
        <f t="shared" si="48"/>
        <v>2963.2686893149494</v>
      </c>
      <c r="R173" s="22">
        <f t="shared" si="48"/>
        <v>2712.4011233664319</v>
      </c>
      <c r="S173" s="22">
        <f t="shared" si="48"/>
        <v>2474.439001104839</v>
      </c>
      <c r="T173" s="22">
        <f t="shared" si="48"/>
        <v>2253.8768454955552</v>
      </c>
      <c r="U173" s="22">
        <f>U150*U117+U171*U118</f>
        <v>2052.5801207896138</v>
      </c>
      <c r="V173" s="22">
        <f t="shared" si="48"/>
        <v>1870.7039634953205</v>
      </c>
      <c r="W173" s="62"/>
      <c r="X173" s="17"/>
      <c r="Y173" s="17"/>
      <c r="Z173" s="17"/>
      <c r="AA173" s="17"/>
      <c r="AB173" s="17"/>
      <c r="AC173" s="17"/>
      <c r="AD173" s="17"/>
      <c r="AE173" s="17"/>
      <c r="AF173" s="17"/>
      <c r="AG173" s="17"/>
      <c r="AH173" s="17"/>
      <c r="AI173" s="17"/>
      <c r="AJ173" s="17"/>
      <c r="AK173" s="17"/>
      <c r="AL173" s="3"/>
      <c r="AM173" s="3"/>
      <c r="AN173" s="3"/>
      <c r="AO173" s="3"/>
    </row>
    <row r="174" spans="1:41" ht="12" customHeight="1" x14ac:dyDescent="0.35">
      <c r="A174" s="17"/>
      <c r="C174" s="71"/>
      <c r="D174" s="72"/>
      <c r="E174" s="74"/>
      <c r="F174" s="73"/>
      <c r="G174" s="73"/>
      <c r="H174" s="73"/>
      <c r="I174" s="73"/>
      <c r="J174" s="73"/>
      <c r="K174" s="73"/>
      <c r="L174" s="73"/>
      <c r="M174" s="73"/>
      <c r="N174" s="73"/>
      <c r="O174" s="73"/>
      <c r="P174" s="73"/>
      <c r="Q174" s="73"/>
      <c r="R174" s="73"/>
      <c r="S174" s="73"/>
      <c r="T174" s="73"/>
      <c r="U174" s="73"/>
      <c r="V174" s="73"/>
      <c r="W174" s="73"/>
      <c r="X174" s="17"/>
      <c r="Y174" s="17"/>
      <c r="Z174" s="17"/>
      <c r="AA174" s="17"/>
      <c r="AB174" s="17"/>
      <c r="AC174" s="17"/>
      <c r="AD174" s="17"/>
      <c r="AE174" s="17"/>
      <c r="AF174" s="17"/>
      <c r="AG174" s="17"/>
      <c r="AH174" s="17"/>
      <c r="AI174" s="17"/>
      <c r="AJ174" s="17"/>
      <c r="AK174" s="17"/>
      <c r="AL174" s="3"/>
      <c r="AM174" s="3"/>
      <c r="AN174" s="3"/>
      <c r="AO174" s="3"/>
    </row>
    <row r="175" spans="1:41" s="3" customFormat="1" ht="12" customHeight="1" x14ac:dyDescent="0.3">
      <c r="A175" s="17"/>
      <c r="C175" s="9" t="s">
        <v>313</v>
      </c>
      <c r="D175" s="10" t="s">
        <v>20</v>
      </c>
      <c r="E175" s="17"/>
      <c r="F175" s="22">
        <f>F173-F120</f>
        <v>0</v>
      </c>
      <c r="G175" s="22">
        <f t="shared" ref="G175:V175" si="49">G173-G120</f>
        <v>0</v>
      </c>
      <c r="H175" s="22">
        <f t="shared" si="49"/>
        <v>-259.91897959535004</v>
      </c>
      <c r="I175" s="22">
        <f t="shared" si="49"/>
        <v>-530.55422748278409</v>
      </c>
      <c r="J175" s="22">
        <f t="shared" si="49"/>
        <v>-808.24418343482557</v>
      </c>
      <c r="K175" s="22">
        <f t="shared" si="49"/>
        <v>-1084.5822959895231</v>
      </c>
      <c r="L175" s="22">
        <f t="shared" si="49"/>
        <v>-1353.5078738919838</v>
      </c>
      <c r="M175" s="22">
        <f t="shared" si="49"/>
        <v>-1619.7642224223496</v>
      </c>
      <c r="N175" s="22">
        <f t="shared" si="49"/>
        <v>-1874.873817804626</v>
      </c>
      <c r="O175" s="22">
        <f t="shared" si="49"/>
        <v>-2118.2671104929545</v>
      </c>
      <c r="P175" s="22">
        <f t="shared" si="49"/>
        <v>-2348.7796761171307</v>
      </c>
      <c r="Q175" s="22">
        <f t="shared" si="49"/>
        <v>-2564.7656939540293</v>
      </c>
      <c r="R175" s="22">
        <f t="shared" si="49"/>
        <v>-2347.5617560285068</v>
      </c>
      <c r="S175" s="22">
        <f>S173-S120</f>
        <v>-2141.5593948119867</v>
      </c>
      <c r="T175" s="22">
        <f t="shared" si="49"/>
        <v>-1950.6524448292012</v>
      </c>
      <c r="U175" s="22">
        <f>U173-U120</f>
        <v>-1776.4520195863347</v>
      </c>
      <c r="V175" s="22">
        <f t="shared" si="49"/>
        <v>-1619.0921348340287</v>
      </c>
      <c r="W175" s="62"/>
      <c r="X175" s="22"/>
      <c r="Y175" s="22"/>
      <c r="Z175" s="22"/>
      <c r="AA175" s="22"/>
      <c r="AB175" s="22"/>
      <c r="AC175" s="22"/>
      <c r="AD175" s="22"/>
      <c r="AE175" s="17"/>
      <c r="AF175" s="17"/>
      <c r="AG175" s="17"/>
      <c r="AH175" s="17"/>
      <c r="AI175" s="17"/>
      <c r="AJ175" s="17"/>
      <c r="AK175" s="17"/>
    </row>
    <row r="176" spans="1:41" ht="12" customHeight="1" x14ac:dyDescent="0.35">
      <c r="A176" s="17"/>
      <c r="C176" s="71"/>
      <c r="D176" s="72"/>
      <c r="E176" s="74"/>
      <c r="F176" s="73"/>
      <c r="G176" s="73"/>
      <c r="H176" s="73"/>
      <c r="I176" s="73"/>
      <c r="J176" s="73"/>
      <c r="K176" s="73"/>
      <c r="L176" s="73"/>
      <c r="M176" s="73"/>
      <c r="N176" s="73"/>
      <c r="O176" s="73"/>
      <c r="P176" s="73"/>
      <c r="Q176" s="73"/>
      <c r="R176" s="73"/>
      <c r="S176" s="73"/>
      <c r="T176" s="73"/>
      <c r="U176" s="73"/>
      <c r="V176" s="73"/>
      <c r="W176" s="73"/>
      <c r="X176" s="17"/>
      <c r="AJ176" s="25"/>
      <c r="AK176" s="25"/>
    </row>
    <row r="177" spans="1:41" ht="12" customHeight="1" x14ac:dyDescent="0.35">
      <c r="A177" s="17"/>
      <c r="C177" s="11" t="s">
        <v>314</v>
      </c>
      <c r="D177" s="13" t="s">
        <v>20</v>
      </c>
      <c r="E177" s="25"/>
      <c r="F177" s="22">
        <f>F60+F175</f>
        <v>0</v>
      </c>
      <c r="G177" s="22">
        <f t="shared" ref="G177:V177" si="50">G60+G175</f>
        <v>0</v>
      </c>
      <c r="H177" s="22">
        <f t="shared" si="50"/>
        <v>3197.623195814208</v>
      </c>
      <c r="I177" s="22">
        <f t="shared" si="50"/>
        <v>2611.8728649178161</v>
      </c>
      <c r="J177" s="22">
        <f t="shared" si="50"/>
        <v>2029.938161035539</v>
      </c>
      <c r="K177" s="22">
        <f t="shared" si="50"/>
        <v>1448.3046024508044</v>
      </c>
      <c r="L177" s="22">
        <f t="shared" si="50"/>
        <v>878.6346239466011</v>
      </c>
      <c r="M177" s="22">
        <f t="shared" si="50"/>
        <v>430.80130786961809</v>
      </c>
      <c r="N177" s="22">
        <f t="shared" si="50"/>
        <v>-14.239335379058275</v>
      </c>
      <c r="O177" s="22">
        <f t="shared" si="50"/>
        <v>-435.03696514827379</v>
      </c>
      <c r="P177" s="22">
        <f t="shared" si="50"/>
        <v>-829.33112285268408</v>
      </c>
      <c r="Q177" s="22">
        <f t="shared" si="50"/>
        <v>-1208.7482915539117</v>
      </c>
      <c r="R177" s="22">
        <f t="shared" si="50"/>
        <v>-2528.3253691510472</v>
      </c>
      <c r="S177" s="22">
        <f t="shared" si="50"/>
        <v>-2300.3521652279887</v>
      </c>
      <c r="T177" s="22">
        <f t="shared" si="50"/>
        <v>-2086.2897477417882</v>
      </c>
      <c r="U177" s="22">
        <f t="shared" si="50"/>
        <v>-1889.5667960523563</v>
      </c>
      <c r="V177" s="22">
        <f t="shared" si="50"/>
        <v>-1709.8817839008927</v>
      </c>
      <c r="W177" s="62"/>
      <c r="X177" s="22"/>
      <c r="Y177" s="22"/>
      <c r="Z177" s="22"/>
      <c r="AA177" s="22"/>
      <c r="AB177" s="22"/>
      <c r="AC177" s="22"/>
      <c r="AD177" s="22"/>
      <c r="AJ177" s="25"/>
      <c r="AK177" s="25"/>
    </row>
    <row r="178" spans="1:41" s="25" customFormat="1" ht="12" customHeight="1" x14ac:dyDescent="0.35">
      <c r="A178" s="17"/>
      <c r="C178" s="71"/>
      <c r="D178" s="72"/>
      <c r="E178" s="74"/>
      <c r="F178" s="73"/>
      <c r="G178" s="73"/>
      <c r="H178" s="73"/>
      <c r="I178" s="73"/>
      <c r="J178" s="73"/>
      <c r="K178" s="73"/>
      <c r="L178" s="73"/>
      <c r="M178" s="73"/>
      <c r="N178" s="73"/>
      <c r="O178" s="73"/>
      <c r="P178" s="73"/>
      <c r="Q178" s="73"/>
      <c r="R178" s="73"/>
      <c r="S178" s="73"/>
      <c r="T178" s="73"/>
      <c r="U178" s="73"/>
      <c r="V178" s="73"/>
      <c r="W178" s="73"/>
      <c r="Y178" s="16"/>
      <c r="Z178" s="16"/>
      <c r="AA178" s="16"/>
      <c r="AB178" s="16"/>
      <c r="AC178" s="16"/>
      <c r="AD178" s="16"/>
    </row>
    <row r="179" spans="1:41" ht="12" customHeight="1" x14ac:dyDescent="0.35">
      <c r="A179" s="17"/>
      <c r="C179" s="9" t="s">
        <v>273</v>
      </c>
      <c r="D179" s="10" t="s">
        <v>20</v>
      </c>
      <c r="E179" s="25"/>
      <c r="F179" s="22">
        <f>F177</f>
        <v>0</v>
      </c>
      <c r="G179" s="22">
        <f>IF(G$9&gt;$D$6,0,F179+G177)</f>
        <v>0</v>
      </c>
      <c r="H179" s="22">
        <f>IF(H$9&gt;$D$6,0,G179+H177)</f>
        <v>3197.623195814208</v>
      </c>
      <c r="I179" s="22">
        <f t="shared" ref="I179:V179" si="51">IF(I$9&gt;$D$6,0,H179+I177)</f>
        <v>5809.4960607320245</v>
      </c>
      <c r="J179" s="22">
        <f t="shared" si="51"/>
        <v>7839.4342217675639</v>
      </c>
      <c r="K179" s="22">
        <f t="shared" si="51"/>
        <v>9287.7388242183679</v>
      </c>
      <c r="L179" s="22">
        <f t="shared" si="51"/>
        <v>10166.37344816497</v>
      </c>
      <c r="M179" s="22">
        <f t="shared" si="51"/>
        <v>10597.174756034588</v>
      </c>
      <c r="N179" s="22">
        <f t="shared" si="51"/>
        <v>10582.935420655531</v>
      </c>
      <c r="O179" s="22">
        <f t="shared" si="51"/>
        <v>10147.898455507257</v>
      </c>
      <c r="P179" s="22">
        <f t="shared" si="51"/>
        <v>9318.567332654573</v>
      </c>
      <c r="Q179" s="22">
        <f t="shared" si="51"/>
        <v>8109.8190411006617</v>
      </c>
      <c r="R179" s="22">
        <f t="shared" si="51"/>
        <v>5581.4936719496145</v>
      </c>
      <c r="S179" s="22">
        <f t="shared" si="51"/>
        <v>3281.1415067216258</v>
      </c>
      <c r="T179" s="22">
        <f t="shared" si="51"/>
        <v>1194.8517589798375</v>
      </c>
      <c r="U179" s="22">
        <f t="shared" si="51"/>
        <v>-694.71503707251873</v>
      </c>
      <c r="V179" s="22">
        <f t="shared" si="51"/>
        <v>-2404.5968209734115</v>
      </c>
      <c r="W179" s="62"/>
      <c r="AF179" s="17"/>
      <c r="AJ179" s="25"/>
      <c r="AK179" s="25"/>
    </row>
    <row r="180" spans="1:41" ht="12" customHeight="1" x14ac:dyDescent="0.35">
      <c r="C180" s="71"/>
      <c r="D180" s="72"/>
      <c r="E180" s="74"/>
      <c r="F180" s="73"/>
      <c r="G180" s="73"/>
      <c r="H180" s="73"/>
      <c r="I180" s="73"/>
      <c r="J180" s="73"/>
      <c r="K180" s="73"/>
      <c r="L180" s="73"/>
      <c r="M180" s="73"/>
      <c r="N180" s="73"/>
      <c r="O180" s="73"/>
      <c r="P180" s="73"/>
      <c r="Q180" s="73"/>
      <c r="R180" s="73"/>
      <c r="S180" s="73"/>
      <c r="T180" s="73"/>
      <c r="U180" s="73"/>
      <c r="V180" s="73"/>
      <c r="W180" s="73"/>
      <c r="X180" s="17"/>
      <c r="Y180" s="17"/>
      <c r="Z180" s="17"/>
      <c r="AA180" s="17"/>
      <c r="AB180" s="17"/>
      <c r="AC180" s="17"/>
      <c r="AD180" s="17"/>
      <c r="AE180" s="17"/>
      <c r="AF180" s="17"/>
      <c r="AG180" s="17"/>
      <c r="AH180" s="17"/>
      <c r="AI180" s="17"/>
      <c r="AJ180" s="17"/>
      <c r="AK180" s="17"/>
      <c r="AL180" s="3"/>
      <c r="AM180" s="3"/>
      <c r="AN180" s="3"/>
      <c r="AO180" s="3"/>
    </row>
    <row r="181" spans="1:41" ht="12" customHeight="1" x14ac:dyDescent="0.35">
      <c r="X181" s="33"/>
      <c r="Y181" s="33"/>
      <c r="Z181" s="33"/>
      <c r="AA181" s="33"/>
      <c r="AB181" s="33"/>
      <c r="AC181" s="33"/>
      <c r="AD181" s="33"/>
      <c r="AF181" s="17"/>
      <c r="AJ181" s="25"/>
      <c r="AK181" s="25"/>
    </row>
    <row r="182" spans="1:41" x14ac:dyDescent="0.35">
      <c r="C182" s="11" t="s">
        <v>353</v>
      </c>
    </row>
    <row r="183" spans="1:41" x14ac:dyDescent="0.35">
      <c r="C183" s="17" t="s">
        <v>357</v>
      </c>
      <c r="D183" s="107">
        <v>2</v>
      </c>
      <c r="F183" s="34"/>
      <c r="G183" s="34"/>
      <c r="H183" s="34"/>
      <c r="I183" s="34"/>
      <c r="J183" s="34"/>
      <c r="K183" s="34"/>
      <c r="L183" s="34"/>
      <c r="M183" s="34"/>
      <c r="N183" s="34"/>
      <c r="O183" s="34"/>
      <c r="P183" s="34"/>
      <c r="Q183" s="34"/>
      <c r="R183" s="34"/>
      <c r="S183" s="34"/>
      <c r="T183" s="34"/>
      <c r="U183" s="34"/>
      <c r="V183" s="34"/>
      <c r="W183" s="17"/>
    </row>
    <row r="184" spans="1:41" x14ac:dyDescent="0.35">
      <c r="C184" s="77"/>
      <c r="D184" s="109"/>
      <c r="E184" s="58"/>
      <c r="F184" s="110"/>
      <c r="G184" s="110"/>
      <c r="H184" s="110"/>
      <c r="I184" s="110"/>
      <c r="J184" s="110"/>
      <c r="K184" s="110"/>
      <c r="L184" s="110"/>
      <c r="M184" s="110"/>
      <c r="N184" s="110"/>
      <c r="O184" s="110"/>
      <c r="P184" s="110"/>
      <c r="Q184" s="110"/>
      <c r="R184" s="110"/>
      <c r="S184" s="110"/>
      <c r="T184" s="110"/>
      <c r="U184" s="110"/>
      <c r="V184" s="110"/>
      <c r="W184" s="111" t="s">
        <v>392</v>
      </c>
      <c r="X184" s="58"/>
      <c r="Y184" s="58"/>
    </row>
    <row r="185" spans="1:41" x14ac:dyDescent="0.35">
      <c r="C185" s="77" t="s">
        <v>358</v>
      </c>
      <c r="D185" s="58"/>
      <c r="E185" s="58"/>
      <c r="F185" s="78"/>
      <c r="G185" s="78"/>
      <c r="H185" s="78">
        <f t="shared" ref="H185:V185" si="52">H15*$D$183</f>
        <v>0.73785358986172433</v>
      </c>
      <c r="I185" s="78">
        <f t="shared" si="52"/>
        <v>0.69016748370255687</v>
      </c>
      <c r="J185" s="78">
        <f t="shared" si="52"/>
        <v>0.64141007941270789</v>
      </c>
      <c r="K185" s="78">
        <f t="shared" si="52"/>
        <v>0.59165004775469832</v>
      </c>
      <c r="L185" s="78">
        <f t="shared" si="52"/>
        <v>0.54095866034181495</v>
      </c>
      <c r="M185" s="78">
        <f t="shared" si="52"/>
        <v>0.50753590457726805</v>
      </c>
      <c r="N185" s="78">
        <f t="shared" si="52"/>
        <v>0.4681252079763713</v>
      </c>
      <c r="O185" s="78">
        <f t="shared" si="52"/>
        <v>0.43405204205388798</v>
      </c>
      <c r="P185" s="78">
        <f t="shared" si="52"/>
        <v>0.39952692916870708</v>
      </c>
      <c r="Q185" s="78">
        <f t="shared" si="52"/>
        <v>0.44648648180783007</v>
      </c>
      <c r="R185" s="78">
        <f t="shared" si="52"/>
        <v>0.64002364866870964</v>
      </c>
      <c r="S185" s="78">
        <f t="shared" si="52"/>
        <v>0.88776018015842306</v>
      </c>
      <c r="T185" s="78">
        <f t="shared" si="52"/>
        <v>1.148438864230424</v>
      </c>
      <c r="U185" s="78">
        <f t="shared" si="52"/>
        <v>1.3638553134972233</v>
      </c>
      <c r="V185" s="78">
        <f t="shared" si="52"/>
        <v>1.5758261767522059</v>
      </c>
      <c r="W185" s="79">
        <f>SUM(H185:V185)</f>
        <v>11.073670609964555</v>
      </c>
      <c r="X185" s="58"/>
      <c r="Y185" s="58"/>
    </row>
    <row r="186" spans="1:41" x14ac:dyDescent="0.35">
      <c r="C186" s="77" t="s">
        <v>359</v>
      </c>
      <c r="D186" s="77"/>
      <c r="E186" s="58"/>
      <c r="F186" s="78"/>
      <c r="G186" s="78"/>
      <c r="H186" s="78">
        <f t="shared" ref="H186:V186" si="53">H16*$D$183</f>
        <v>121.59789982671531</v>
      </c>
      <c r="I186" s="78">
        <f t="shared" si="53"/>
        <v>113.88924050594044</v>
      </c>
      <c r="J186" s="78">
        <f t="shared" si="53"/>
        <v>104.67261620750713</v>
      </c>
      <c r="K186" s="78">
        <f t="shared" si="53"/>
        <v>94.798986199340689</v>
      </c>
      <c r="L186" s="78">
        <f t="shared" si="53"/>
        <v>84.909256458968144</v>
      </c>
      <c r="M186" s="78">
        <f t="shared" si="53"/>
        <v>78.137684234505159</v>
      </c>
      <c r="N186" s="78">
        <f t="shared" si="53"/>
        <v>71.727345019885064</v>
      </c>
      <c r="O186" s="78">
        <f t="shared" si="53"/>
        <v>65.562880090598739</v>
      </c>
      <c r="P186" s="78">
        <f t="shared" si="53"/>
        <v>59.451445050710433</v>
      </c>
      <c r="Q186" s="78">
        <f t="shared" si="53"/>
        <v>53.22744627915543</v>
      </c>
      <c r="R186" s="78">
        <f t="shared" si="53"/>
        <v>49.422014443168855</v>
      </c>
      <c r="S186" s="78">
        <f t="shared" si="53"/>
        <v>45.334885938804732</v>
      </c>
      <c r="T186" s="78">
        <f t="shared" si="53"/>
        <v>41.024938083472797</v>
      </c>
      <c r="U186" s="78">
        <f t="shared" si="53"/>
        <v>36.607882873442811</v>
      </c>
      <c r="V186" s="78">
        <f t="shared" si="53"/>
        <v>32.220355037026422</v>
      </c>
      <c r="W186" s="79">
        <f>SUM(H186:V186)</f>
        <v>1052.5848762492421</v>
      </c>
      <c r="X186" s="58"/>
      <c r="Y186" s="58"/>
    </row>
    <row r="187" spans="1:41" x14ac:dyDescent="0.35">
      <c r="C187" s="77"/>
      <c r="D187" s="77"/>
      <c r="E187" s="58"/>
      <c r="F187" s="78"/>
      <c r="G187" s="78"/>
      <c r="H187" s="78"/>
      <c r="I187" s="78"/>
      <c r="J187" s="78"/>
      <c r="K187" s="78"/>
      <c r="L187" s="78"/>
      <c r="M187" s="78"/>
      <c r="N187" s="78"/>
      <c r="O187" s="78"/>
      <c r="P187" s="78"/>
      <c r="Q187" s="78"/>
      <c r="R187" s="78"/>
      <c r="S187" s="78"/>
      <c r="T187" s="78"/>
      <c r="U187" s="78"/>
      <c r="V187" s="78"/>
      <c r="W187" s="79"/>
      <c r="X187" s="58"/>
      <c r="Y187" s="58"/>
    </row>
    <row r="188" spans="1:41" x14ac:dyDescent="0.35">
      <c r="C188" s="77" t="s">
        <v>360</v>
      </c>
      <c r="D188" s="58"/>
      <c r="E188" s="58"/>
      <c r="F188" s="90"/>
      <c r="G188" s="90"/>
      <c r="H188" s="78">
        <f t="shared" ref="H188:V189" si="54">0*$D$183</f>
        <v>0</v>
      </c>
      <c r="I188" s="78">
        <f t="shared" si="54"/>
        <v>0</v>
      </c>
      <c r="J188" s="78">
        <f t="shared" si="54"/>
        <v>0</v>
      </c>
      <c r="K188" s="78">
        <f t="shared" si="54"/>
        <v>0</v>
      </c>
      <c r="L188" s="78">
        <f t="shared" si="54"/>
        <v>0</v>
      </c>
      <c r="M188" s="78">
        <f t="shared" si="54"/>
        <v>0</v>
      </c>
      <c r="N188" s="78">
        <f t="shared" si="54"/>
        <v>0</v>
      </c>
      <c r="O188" s="78">
        <f t="shared" si="54"/>
        <v>0</v>
      </c>
      <c r="P188" s="78">
        <f t="shared" si="54"/>
        <v>0</v>
      </c>
      <c r="Q188" s="78">
        <f t="shared" si="54"/>
        <v>0</v>
      </c>
      <c r="R188" s="78">
        <f t="shared" si="54"/>
        <v>0</v>
      </c>
      <c r="S188" s="78">
        <f t="shared" si="54"/>
        <v>0</v>
      </c>
      <c r="T188" s="78">
        <f t="shared" si="54"/>
        <v>0</v>
      </c>
      <c r="U188" s="78">
        <f t="shared" si="54"/>
        <v>0</v>
      </c>
      <c r="V188" s="78">
        <f t="shared" si="54"/>
        <v>0</v>
      </c>
      <c r="W188" s="79">
        <f>SUM(H188:V188)</f>
        <v>0</v>
      </c>
      <c r="X188" s="58"/>
      <c r="Y188" s="58"/>
    </row>
    <row r="189" spans="1:41" x14ac:dyDescent="0.35">
      <c r="C189" s="77" t="s">
        <v>361</v>
      </c>
      <c r="D189" s="58"/>
      <c r="E189" s="58"/>
      <c r="F189" s="90"/>
      <c r="G189" s="90"/>
      <c r="H189" s="78">
        <f t="shared" si="54"/>
        <v>0</v>
      </c>
      <c r="I189" s="78">
        <f t="shared" si="54"/>
        <v>0</v>
      </c>
      <c r="J189" s="78">
        <f t="shared" si="54"/>
        <v>0</v>
      </c>
      <c r="K189" s="78">
        <f t="shared" si="54"/>
        <v>0</v>
      </c>
      <c r="L189" s="78">
        <f t="shared" si="54"/>
        <v>0</v>
      </c>
      <c r="M189" s="78">
        <f t="shared" si="54"/>
        <v>0</v>
      </c>
      <c r="N189" s="78">
        <f t="shared" si="54"/>
        <v>0</v>
      </c>
      <c r="O189" s="78">
        <f t="shared" si="54"/>
        <v>0</v>
      </c>
      <c r="P189" s="78">
        <f t="shared" si="54"/>
        <v>0</v>
      </c>
      <c r="Q189" s="78">
        <f t="shared" si="54"/>
        <v>0</v>
      </c>
      <c r="R189" s="78">
        <f t="shared" si="54"/>
        <v>0</v>
      </c>
      <c r="S189" s="78">
        <f t="shared" si="54"/>
        <v>0</v>
      </c>
      <c r="T189" s="78">
        <f t="shared" si="54"/>
        <v>0</v>
      </c>
      <c r="U189" s="78">
        <f t="shared" si="54"/>
        <v>0</v>
      </c>
      <c r="V189" s="78">
        <f t="shared" si="54"/>
        <v>0</v>
      </c>
      <c r="W189" s="79">
        <f>SUM(H189:V189)</f>
        <v>0</v>
      </c>
      <c r="X189" s="58"/>
      <c r="Y189" s="58"/>
    </row>
    <row r="190" spans="1:41" x14ac:dyDescent="0.35">
      <c r="C190" s="77"/>
      <c r="D190" s="58"/>
      <c r="E190" s="58"/>
      <c r="F190" s="90"/>
      <c r="G190" s="90"/>
      <c r="H190" s="78"/>
      <c r="I190" s="78"/>
      <c r="J190" s="78"/>
      <c r="K190" s="78"/>
      <c r="L190" s="78"/>
      <c r="M190" s="78"/>
      <c r="N190" s="78"/>
      <c r="O190" s="78"/>
      <c r="P190" s="78"/>
      <c r="Q190" s="78"/>
      <c r="R190" s="78"/>
      <c r="S190" s="78"/>
      <c r="T190" s="78"/>
      <c r="U190" s="78"/>
      <c r="V190" s="78"/>
      <c r="W190" s="79"/>
      <c r="X190" s="58"/>
      <c r="Y190" s="58"/>
    </row>
    <row r="191" spans="1:41" x14ac:dyDescent="0.35">
      <c r="C191" s="77" t="s">
        <v>354</v>
      </c>
      <c r="D191" s="58"/>
      <c r="E191" s="58"/>
      <c r="F191" s="78"/>
      <c r="G191" s="78"/>
      <c r="H191" s="78">
        <f t="shared" ref="H191:V191" si="55">H185-H188</f>
        <v>0.73785358986172433</v>
      </c>
      <c r="I191" s="78">
        <f t="shared" si="55"/>
        <v>0.69016748370255687</v>
      </c>
      <c r="J191" s="78">
        <f t="shared" si="55"/>
        <v>0.64141007941270789</v>
      </c>
      <c r="K191" s="78">
        <f t="shared" si="55"/>
        <v>0.59165004775469832</v>
      </c>
      <c r="L191" s="78">
        <f t="shared" si="55"/>
        <v>0.54095866034181495</v>
      </c>
      <c r="M191" s="78">
        <f t="shared" si="55"/>
        <v>0.50753590457726805</v>
      </c>
      <c r="N191" s="78">
        <f t="shared" si="55"/>
        <v>0.4681252079763713</v>
      </c>
      <c r="O191" s="78">
        <f t="shared" si="55"/>
        <v>0.43405204205388798</v>
      </c>
      <c r="P191" s="78">
        <f t="shared" si="55"/>
        <v>0.39952692916870708</v>
      </c>
      <c r="Q191" s="78">
        <f t="shared" si="55"/>
        <v>0.44648648180783007</v>
      </c>
      <c r="R191" s="78">
        <f t="shared" si="55"/>
        <v>0.64002364866870964</v>
      </c>
      <c r="S191" s="78">
        <f t="shared" si="55"/>
        <v>0.88776018015842306</v>
      </c>
      <c r="T191" s="78">
        <f t="shared" si="55"/>
        <v>1.148438864230424</v>
      </c>
      <c r="U191" s="78">
        <f t="shared" si="55"/>
        <v>1.3638553134972233</v>
      </c>
      <c r="V191" s="78">
        <f t="shared" si="55"/>
        <v>1.5758261767522059</v>
      </c>
      <c r="W191" s="79">
        <f>SUM(H191:V191)</f>
        <v>11.073670609964555</v>
      </c>
      <c r="X191" s="58"/>
      <c r="Y191" s="58"/>
    </row>
    <row r="192" spans="1:41" x14ac:dyDescent="0.35">
      <c r="C192" s="85" t="s">
        <v>355</v>
      </c>
      <c r="D192" s="86"/>
      <c r="E192" s="86"/>
      <c r="F192" s="86"/>
      <c r="G192" s="86"/>
      <c r="H192" s="87">
        <f t="shared" ref="H192:V192" si="56">H186-H189</f>
        <v>121.59789982671531</v>
      </c>
      <c r="I192" s="87">
        <f t="shared" si="56"/>
        <v>113.88924050594044</v>
      </c>
      <c r="J192" s="87">
        <f t="shared" si="56"/>
        <v>104.67261620750713</v>
      </c>
      <c r="K192" s="87">
        <f t="shared" si="56"/>
        <v>94.798986199340689</v>
      </c>
      <c r="L192" s="87">
        <f t="shared" si="56"/>
        <v>84.909256458968144</v>
      </c>
      <c r="M192" s="87">
        <f t="shared" si="56"/>
        <v>78.137684234505159</v>
      </c>
      <c r="N192" s="87">
        <f t="shared" si="56"/>
        <v>71.727345019885064</v>
      </c>
      <c r="O192" s="87">
        <f t="shared" si="56"/>
        <v>65.562880090598739</v>
      </c>
      <c r="P192" s="87">
        <f t="shared" si="56"/>
        <v>59.451445050710433</v>
      </c>
      <c r="Q192" s="87">
        <f t="shared" si="56"/>
        <v>53.22744627915543</v>
      </c>
      <c r="R192" s="87">
        <f t="shared" si="56"/>
        <v>49.422014443168855</v>
      </c>
      <c r="S192" s="87">
        <f t="shared" si="56"/>
        <v>45.334885938804732</v>
      </c>
      <c r="T192" s="87">
        <f t="shared" si="56"/>
        <v>41.024938083472797</v>
      </c>
      <c r="U192" s="87">
        <f t="shared" si="56"/>
        <v>36.607882873442811</v>
      </c>
      <c r="V192" s="87">
        <f t="shared" si="56"/>
        <v>32.220355037026422</v>
      </c>
      <c r="W192" s="88">
        <f>SUM(H192:V192)</f>
        <v>1052.5848762492421</v>
      </c>
      <c r="X192" s="58"/>
      <c r="Y192" s="58"/>
    </row>
    <row r="193" spans="3:37" x14ac:dyDescent="0.35">
      <c r="C193" s="80" t="s">
        <v>356</v>
      </c>
      <c r="D193" s="58"/>
      <c r="E193" s="58"/>
      <c r="F193" s="78"/>
      <c r="G193" s="78"/>
      <c r="H193" s="94">
        <f>H191+H192</f>
        <v>122.33575341657703</v>
      </c>
      <c r="I193" s="94">
        <f t="shared" ref="I193:V193" si="57">I191+I192</f>
        <v>114.57940798964299</v>
      </c>
      <c r="J193" s="94">
        <f t="shared" si="57"/>
        <v>105.31402628691984</v>
      </c>
      <c r="K193" s="94">
        <f t="shared" si="57"/>
        <v>95.390636247095387</v>
      </c>
      <c r="L193" s="94">
        <f t="shared" si="57"/>
        <v>85.450215119309959</v>
      </c>
      <c r="M193" s="94">
        <f t="shared" si="57"/>
        <v>78.645220139082426</v>
      </c>
      <c r="N193" s="94">
        <f t="shared" si="57"/>
        <v>72.195470227861435</v>
      </c>
      <c r="O193" s="94">
        <f t="shared" si="57"/>
        <v>65.996932132652631</v>
      </c>
      <c r="P193" s="94">
        <f t="shared" si="57"/>
        <v>59.850971979879141</v>
      </c>
      <c r="Q193" s="94">
        <f t="shared" si="57"/>
        <v>53.673932760963261</v>
      </c>
      <c r="R193" s="94">
        <f t="shared" si="57"/>
        <v>50.062038091837564</v>
      </c>
      <c r="S193" s="94">
        <f t="shared" si="57"/>
        <v>46.222646118963155</v>
      </c>
      <c r="T193" s="94">
        <f t="shared" si="57"/>
        <v>42.173376947703218</v>
      </c>
      <c r="U193" s="94">
        <f t="shared" si="57"/>
        <v>37.971738186940037</v>
      </c>
      <c r="V193" s="94">
        <f t="shared" si="57"/>
        <v>33.796181213778631</v>
      </c>
      <c r="W193" s="79">
        <f>W191+W192</f>
        <v>1063.6585468592068</v>
      </c>
      <c r="X193" s="58"/>
      <c r="Y193" s="58"/>
    </row>
    <row r="196" spans="3:37" x14ac:dyDescent="0.35">
      <c r="C196" s="11" t="s">
        <v>377</v>
      </c>
      <c r="D196" s="11"/>
    </row>
    <row r="197" spans="3:37" x14ac:dyDescent="0.35">
      <c r="C197" s="77" t="s">
        <v>379</v>
      </c>
      <c r="D197" s="37">
        <v>0.30499999999999999</v>
      </c>
      <c r="E197" s="58"/>
      <c r="F197" s="58"/>
      <c r="G197" s="58"/>
      <c r="H197" s="58"/>
      <c r="I197" s="58"/>
      <c r="J197" s="58"/>
      <c r="K197" s="58"/>
      <c r="L197" s="58"/>
      <c r="M197" s="58"/>
      <c r="N197" s="58"/>
      <c r="O197" s="58"/>
      <c r="P197" s="58"/>
      <c r="Q197" s="58"/>
      <c r="R197" s="58"/>
      <c r="S197" s="58"/>
      <c r="T197" s="58"/>
      <c r="U197" s="58"/>
      <c r="V197" s="58"/>
      <c r="W197" s="58"/>
    </row>
    <row r="198" spans="3:37" x14ac:dyDescent="0.35">
      <c r="C198" s="77" t="s">
        <v>378</v>
      </c>
      <c r="D198" s="37">
        <v>3.875</v>
      </c>
      <c r="E198" s="58"/>
      <c r="F198" s="58"/>
      <c r="G198" s="58"/>
      <c r="H198" s="58"/>
      <c r="I198" s="58"/>
      <c r="J198" s="58"/>
      <c r="K198" s="58"/>
      <c r="L198" s="58"/>
      <c r="M198" s="58"/>
      <c r="N198" s="58"/>
      <c r="O198" s="58"/>
      <c r="P198" s="58"/>
      <c r="Q198" s="58"/>
      <c r="R198" s="58"/>
      <c r="S198" s="58"/>
      <c r="T198" s="58"/>
      <c r="U198" s="58"/>
      <c r="V198" s="58"/>
      <c r="W198" s="43" t="s">
        <v>392</v>
      </c>
    </row>
    <row r="199" spans="3:37" x14ac:dyDescent="0.35">
      <c r="C199" s="77"/>
      <c r="D199" s="58"/>
      <c r="E199" s="58"/>
      <c r="F199" s="58"/>
      <c r="G199" s="58"/>
      <c r="H199" s="58"/>
      <c r="I199" s="58"/>
      <c r="J199" s="58"/>
      <c r="K199" s="58"/>
      <c r="L199" s="58"/>
      <c r="M199" s="58"/>
      <c r="N199" s="58"/>
      <c r="O199" s="58"/>
      <c r="P199" s="58"/>
      <c r="Q199" s="58"/>
      <c r="R199" s="58"/>
      <c r="S199" s="58"/>
      <c r="T199" s="58"/>
      <c r="U199" s="58"/>
      <c r="V199" s="58"/>
      <c r="W199" s="43"/>
    </row>
    <row r="200" spans="3:37" x14ac:dyDescent="0.35">
      <c r="C200" s="77" t="s">
        <v>380</v>
      </c>
      <c r="D200" s="58"/>
      <c r="E200" s="58"/>
      <c r="F200" s="97"/>
      <c r="G200" s="97"/>
      <c r="H200" s="97">
        <f t="shared" ref="H200:V200" si="58">H24</f>
        <v>6.1167876708288524</v>
      </c>
      <c r="I200" s="97">
        <f t="shared" si="58"/>
        <v>5.7289703994821499</v>
      </c>
      <c r="J200" s="97">
        <f t="shared" si="58"/>
        <v>5.2657013143459928</v>
      </c>
      <c r="K200" s="97">
        <f t="shared" si="58"/>
        <v>4.7695318123547699</v>
      </c>
      <c r="L200" s="97">
        <f t="shared" si="58"/>
        <v>4.2725107559654978</v>
      </c>
      <c r="M200" s="97">
        <f t="shared" si="58"/>
        <v>3.9322610069541213</v>
      </c>
      <c r="N200" s="97">
        <f t="shared" si="58"/>
        <v>3.609773511393072</v>
      </c>
      <c r="O200" s="97">
        <f t="shared" si="58"/>
        <v>3.2998466066326317</v>
      </c>
      <c r="P200" s="97">
        <f t="shared" si="58"/>
        <v>2.9925485989939573</v>
      </c>
      <c r="Q200" s="97">
        <f t="shared" si="58"/>
        <v>2.6836966380481631</v>
      </c>
      <c r="R200" s="97">
        <f t="shared" si="58"/>
        <v>3.2001182433435485E-2</v>
      </c>
      <c r="S200" s="97">
        <f t="shared" si="58"/>
        <v>4.4388009007921156E-2</v>
      </c>
      <c r="T200" s="97">
        <f t="shared" si="58"/>
        <v>5.7421943211521199E-2</v>
      </c>
      <c r="U200" s="97">
        <f t="shared" si="58"/>
        <v>6.8192765674861169E-2</v>
      </c>
      <c r="V200" s="97">
        <f t="shared" si="58"/>
        <v>7.8791308837610305E-2</v>
      </c>
      <c r="W200" s="58"/>
    </row>
    <row r="201" spans="3:37" x14ac:dyDescent="0.35">
      <c r="C201" s="77" t="s">
        <v>381</v>
      </c>
      <c r="D201" s="4">
        <f>D57</f>
        <v>2.5</v>
      </c>
      <c r="E201" s="58"/>
      <c r="F201" s="98"/>
      <c r="G201" s="98"/>
      <c r="H201" s="98">
        <f t="shared" ref="H201:V201" si="59">H25</f>
        <v>24.46715068331541</v>
      </c>
      <c r="I201" s="98">
        <f t="shared" si="59"/>
        <v>22.9158815979286</v>
      </c>
      <c r="J201" s="98">
        <f t="shared" si="59"/>
        <v>21.062805257383971</v>
      </c>
      <c r="K201" s="98">
        <f t="shared" si="59"/>
        <v>19.078127249419079</v>
      </c>
      <c r="L201" s="98">
        <f t="shared" si="59"/>
        <v>17.090043023861991</v>
      </c>
      <c r="M201" s="98">
        <f t="shared" si="59"/>
        <v>15.729044027816485</v>
      </c>
      <c r="N201" s="98">
        <f t="shared" si="59"/>
        <v>14.439094045572288</v>
      </c>
      <c r="O201" s="98">
        <f t="shared" si="59"/>
        <v>13.199386426530527</v>
      </c>
      <c r="P201" s="98">
        <f t="shared" si="59"/>
        <v>11.970194395975829</v>
      </c>
      <c r="Q201" s="98">
        <f t="shared" si="59"/>
        <v>10.734786552192652</v>
      </c>
      <c r="R201" s="98">
        <f t="shared" si="59"/>
        <v>0.12800472973374194</v>
      </c>
      <c r="S201" s="98">
        <f t="shared" si="59"/>
        <v>0.17755203603168462</v>
      </c>
      <c r="T201" s="98">
        <f t="shared" si="59"/>
        <v>0.2296877728460848</v>
      </c>
      <c r="U201" s="98">
        <f t="shared" si="59"/>
        <v>0.27277106269944468</v>
      </c>
      <c r="V201" s="98">
        <f t="shared" si="59"/>
        <v>0.31516523535044122</v>
      </c>
      <c r="W201" s="58"/>
    </row>
    <row r="202" spans="3:37" x14ac:dyDescent="0.35">
      <c r="C202" s="77"/>
      <c r="D202" s="58"/>
      <c r="E202" s="58"/>
      <c r="F202" s="99"/>
      <c r="G202" s="99"/>
      <c r="H202" s="99"/>
      <c r="I202" s="99"/>
      <c r="J202" s="99"/>
      <c r="K202" s="99"/>
      <c r="L202" s="99"/>
      <c r="M202" s="99"/>
      <c r="N202" s="99"/>
      <c r="O202" s="99"/>
      <c r="P202" s="99"/>
      <c r="Q202" s="99"/>
      <c r="R202" s="99"/>
      <c r="S202" s="99"/>
      <c r="T202" s="99"/>
      <c r="U202" s="99"/>
      <c r="V202" s="99"/>
      <c r="W202" s="58"/>
    </row>
    <row r="203" spans="3:37" x14ac:dyDescent="0.35">
      <c r="C203" s="77" t="s">
        <v>386</v>
      </c>
      <c r="D203" s="58"/>
      <c r="E203" s="58"/>
      <c r="F203" s="101"/>
      <c r="G203" s="101"/>
      <c r="H203" s="101">
        <f t="shared" ref="H203:V203" si="60">$D$197*H200</f>
        <v>1.8656202396027999</v>
      </c>
      <c r="I203" s="101">
        <f t="shared" si="60"/>
        <v>1.7473359718420556</v>
      </c>
      <c r="J203" s="101">
        <f t="shared" si="60"/>
        <v>1.6060389008755278</v>
      </c>
      <c r="K203" s="101">
        <f t="shared" si="60"/>
        <v>1.4547072027682049</v>
      </c>
      <c r="L203" s="101">
        <f t="shared" si="60"/>
        <v>1.3031157805694769</v>
      </c>
      <c r="M203" s="101">
        <f t="shared" si="60"/>
        <v>1.199339607121007</v>
      </c>
      <c r="N203" s="101">
        <f t="shared" si="60"/>
        <v>1.1009809209748869</v>
      </c>
      <c r="O203" s="101">
        <f t="shared" si="60"/>
        <v>1.0064532150229526</v>
      </c>
      <c r="P203" s="101">
        <f t="shared" si="60"/>
        <v>0.91272732269315693</v>
      </c>
      <c r="Q203" s="101">
        <f t="shared" si="60"/>
        <v>0.81852747460468966</v>
      </c>
      <c r="R203" s="101">
        <f t="shared" si="60"/>
        <v>9.7603606421978219E-3</v>
      </c>
      <c r="S203" s="101">
        <f t="shared" si="60"/>
        <v>1.3538342747415952E-2</v>
      </c>
      <c r="T203" s="101">
        <f t="shared" si="60"/>
        <v>1.7513692679513967E-2</v>
      </c>
      <c r="U203" s="101">
        <f t="shared" si="60"/>
        <v>2.0798793530832655E-2</v>
      </c>
      <c r="V203" s="101">
        <f t="shared" si="60"/>
        <v>2.4031349195471143E-2</v>
      </c>
      <c r="W203" s="113">
        <f>SUM(F203:V203)</f>
        <v>13.100489174870191</v>
      </c>
    </row>
    <row r="204" spans="3:37" x14ac:dyDescent="0.35">
      <c r="C204" s="77" t="s">
        <v>387</v>
      </c>
      <c r="D204" s="58"/>
      <c r="E204" s="58"/>
      <c r="F204" s="103"/>
      <c r="G204" s="103"/>
      <c r="H204" s="103">
        <f t="shared" ref="H204:V204" si="61">$D$198*H201/$D$201</f>
        <v>37.924083559138886</v>
      </c>
      <c r="I204" s="103">
        <f t="shared" si="61"/>
        <v>35.519616476789331</v>
      </c>
      <c r="J204" s="103">
        <f t="shared" si="61"/>
        <v>32.647348148945156</v>
      </c>
      <c r="K204" s="103">
        <f t="shared" si="61"/>
        <v>29.571097236599577</v>
      </c>
      <c r="L204" s="103">
        <f t="shared" si="61"/>
        <v>26.489566686986088</v>
      </c>
      <c r="M204" s="103">
        <f t="shared" si="61"/>
        <v>24.380018243115551</v>
      </c>
      <c r="N204" s="103">
        <f t="shared" si="61"/>
        <v>22.380595770637047</v>
      </c>
      <c r="O204" s="103">
        <f t="shared" si="61"/>
        <v>20.459048961122317</v>
      </c>
      <c r="P204" s="103">
        <f t="shared" si="61"/>
        <v>18.553801313762534</v>
      </c>
      <c r="Q204" s="103">
        <f t="shared" si="61"/>
        <v>16.638919155898613</v>
      </c>
      <c r="R204" s="103">
        <f t="shared" si="61"/>
        <v>0.19840733108729999</v>
      </c>
      <c r="S204" s="103">
        <f t="shared" si="61"/>
        <v>0.27520565584911116</v>
      </c>
      <c r="T204" s="103">
        <f t="shared" si="61"/>
        <v>0.35601604791143143</v>
      </c>
      <c r="U204" s="103">
        <f t="shared" si="61"/>
        <v>0.42279514718413924</v>
      </c>
      <c r="V204" s="103">
        <f t="shared" si="61"/>
        <v>0.48850611479318384</v>
      </c>
      <c r="W204" s="114">
        <f t="shared" ref="W204:W205" si="62">SUM(F204:V204)</f>
        <v>266.30502584982037</v>
      </c>
    </row>
    <row r="205" spans="3:37" x14ac:dyDescent="0.35">
      <c r="C205" s="80" t="s">
        <v>385</v>
      </c>
      <c r="D205" s="58"/>
      <c r="E205" s="58"/>
      <c r="F205" s="102"/>
      <c r="G205" s="102"/>
      <c r="H205" s="102">
        <f>H203+H204</f>
        <v>39.789703798741684</v>
      </c>
      <c r="I205" s="102">
        <f t="shared" ref="I205:V205" si="63">I203+I204</f>
        <v>37.266952448631386</v>
      </c>
      <c r="J205" s="102">
        <f t="shared" si="63"/>
        <v>34.253387049820681</v>
      </c>
      <c r="K205" s="102">
        <f t="shared" si="63"/>
        <v>31.025804439367782</v>
      </c>
      <c r="L205" s="102">
        <f t="shared" si="63"/>
        <v>27.792682467555565</v>
      </c>
      <c r="M205" s="102">
        <f t="shared" si="63"/>
        <v>25.579357850236558</v>
      </c>
      <c r="N205" s="102">
        <f t="shared" si="63"/>
        <v>23.481576691611934</v>
      </c>
      <c r="O205" s="102">
        <f t="shared" si="63"/>
        <v>21.465502176145268</v>
      </c>
      <c r="P205" s="102">
        <f t="shared" si="63"/>
        <v>19.466528636455692</v>
      </c>
      <c r="Q205" s="102">
        <f t="shared" si="63"/>
        <v>17.457446630503302</v>
      </c>
      <c r="R205" s="102">
        <f t="shared" si="63"/>
        <v>0.20816769172949781</v>
      </c>
      <c r="S205" s="102">
        <f t="shared" si="63"/>
        <v>0.28874399859652711</v>
      </c>
      <c r="T205" s="102">
        <f t="shared" si="63"/>
        <v>0.3735297405909454</v>
      </c>
      <c r="U205" s="102">
        <f t="shared" si="63"/>
        <v>0.44359394071497188</v>
      </c>
      <c r="V205" s="102">
        <f t="shared" si="63"/>
        <v>0.51253746398865496</v>
      </c>
      <c r="W205" s="113">
        <f t="shared" si="62"/>
        <v>279.40551502469043</v>
      </c>
    </row>
    <row r="208" spans="3:37" ht="12" customHeight="1" x14ac:dyDescent="0.35">
      <c r="X208" s="33"/>
      <c r="Y208" s="33"/>
      <c r="Z208" s="33"/>
      <c r="AA208" s="33"/>
      <c r="AB208" s="33"/>
      <c r="AC208" s="33"/>
      <c r="AD208" s="33"/>
      <c r="AF208" s="17"/>
      <c r="AJ208" s="25"/>
      <c r="AK208" s="25"/>
    </row>
    <row r="209" spans="3:37" ht="12" customHeight="1" x14ac:dyDescent="0.35">
      <c r="C209" s="11" t="s">
        <v>221</v>
      </c>
      <c r="D209" s="1"/>
      <c r="E209" s="1"/>
      <c r="F209" s="1"/>
      <c r="G209" s="1"/>
      <c r="H209" s="1"/>
      <c r="I209" s="1"/>
      <c r="J209" s="1"/>
      <c r="K209" s="1"/>
      <c r="L209" s="1"/>
      <c r="M209" s="1"/>
      <c r="N209" s="1"/>
      <c r="O209" s="1"/>
      <c r="P209" s="1"/>
      <c r="Q209" s="1"/>
      <c r="R209" s="1"/>
      <c r="S209" s="1"/>
      <c r="T209" s="1"/>
      <c r="U209" s="1"/>
      <c r="V209" s="1"/>
      <c r="X209" s="33"/>
      <c r="Y209" s="33"/>
      <c r="Z209" s="33"/>
      <c r="AA209" s="33"/>
      <c r="AB209" s="33"/>
      <c r="AC209" s="33"/>
      <c r="AD209" s="33"/>
      <c r="AF209" s="17"/>
      <c r="AJ209" s="25"/>
      <c r="AK209" s="25"/>
    </row>
    <row r="210" spans="3:37" s="25" customFormat="1" ht="12" customHeight="1" x14ac:dyDescent="0.35">
      <c r="C210" s="23"/>
      <c r="X210" s="33"/>
      <c r="Y210" s="33"/>
      <c r="Z210" s="33"/>
      <c r="AA210" s="33"/>
      <c r="AB210" s="33"/>
      <c r="AC210" s="33"/>
      <c r="AD210" s="33"/>
      <c r="AF210" s="17"/>
    </row>
    <row r="211" spans="3:37" ht="12" customHeight="1" x14ac:dyDescent="0.35">
      <c r="C211" s="45" t="s">
        <v>196</v>
      </c>
      <c r="W211" s="43" t="s">
        <v>404</v>
      </c>
      <c r="X211" s="33"/>
      <c r="Y211" s="33"/>
      <c r="Z211" s="33"/>
      <c r="AA211" s="33"/>
      <c r="AB211" s="33"/>
      <c r="AC211" s="33"/>
      <c r="AD211" s="33"/>
      <c r="AF211" s="17"/>
      <c r="AJ211" s="25"/>
      <c r="AK211" s="25"/>
    </row>
    <row r="212" spans="3:37" ht="12" customHeight="1" x14ac:dyDescent="0.35">
      <c r="C212" s="3" t="s">
        <v>277</v>
      </c>
      <c r="D212" s="3"/>
      <c r="E212" s="25"/>
      <c r="F212" s="5"/>
      <c r="G212" s="5"/>
      <c r="H212" s="5">
        <f t="shared" ref="H212:V212" si="64">H19</f>
        <v>0.36892679493086217</v>
      </c>
      <c r="I212" s="5">
        <f t="shared" si="64"/>
        <v>0.34508374185127844</v>
      </c>
      <c r="J212" s="5">
        <f t="shared" si="64"/>
        <v>0.32070503970635394</v>
      </c>
      <c r="K212" s="5">
        <f t="shared" si="64"/>
        <v>0.29582502387734916</v>
      </c>
      <c r="L212" s="5">
        <f t="shared" si="64"/>
        <v>0.27047933017090747</v>
      </c>
      <c r="M212" s="5">
        <f t="shared" si="64"/>
        <v>0.25376795228863402</v>
      </c>
      <c r="N212" s="5">
        <f t="shared" si="64"/>
        <v>0.23406260398818565</v>
      </c>
      <c r="O212" s="5">
        <f t="shared" si="64"/>
        <v>0.21702602102694399</v>
      </c>
      <c r="P212" s="5">
        <f t="shared" si="64"/>
        <v>0.19976346458435354</v>
      </c>
      <c r="Q212" s="5">
        <f t="shared" si="64"/>
        <v>0.22324324090391504</v>
      </c>
      <c r="R212" s="5">
        <f t="shared" si="64"/>
        <v>0.32001182433435482</v>
      </c>
      <c r="S212" s="5">
        <f t="shared" si="64"/>
        <v>0.44388009007921153</v>
      </c>
      <c r="T212" s="5">
        <f t="shared" si="64"/>
        <v>0.57421943211521198</v>
      </c>
      <c r="U212" s="5">
        <f t="shared" si="64"/>
        <v>0.68192765674861167</v>
      </c>
      <c r="V212" s="5">
        <f t="shared" si="64"/>
        <v>0.78791308837610297</v>
      </c>
      <c r="W212" s="44">
        <f>SUM(H212:V212)</f>
        <v>5.5368353049822776</v>
      </c>
      <c r="X212" s="33"/>
      <c r="Y212" s="33"/>
      <c r="Z212" s="33"/>
      <c r="AA212" s="33"/>
      <c r="AB212" s="33"/>
      <c r="AC212" s="33"/>
      <c r="AD212" s="33"/>
      <c r="AF212" s="17"/>
      <c r="AJ212" s="25"/>
      <c r="AK212" s="25"/>
    </row>
    <row r="213" spans="3:37" s="40" customFormat="1" ht="12" hidden="1" customHeight="1" x14ac:dyDescent="0.35">
      <c r="C213" s="41"/>
      <c r="D213" s="41"/>
      <c r="E213" s="43"/>
      <c r="F213" s="43"/>
      <c r="G213" s="43"/>
      <c r="H213" s="43"/>
      <c r="I213" s="43"/>
      <c r="J213" s="43"/>
      <c r="K213" s="43"/>
      <c r="L213" s="43"/>
      <c r="M213" s="43"/>
      <c r="N213" s="43"/>
      <c r="O213" s="43"/>
      <c r="P213" s="43"/>
      <c r="Q213" s="43"/>
      <c r="R213" s="43"/>
      <c r="S213" s="43"/>
      <c r="T213" s="43"/>
      <c r="U213" s="43"/>
      <c r="V213" s="43"/>
      <c r="X213" s="42"/>
      <c r="Y213" s="42"/>
      <c r="Z213" s="42"/>
      <c r="AA213" s="42"/>
      <c r="AB213" s="42"/>
      <c r="AC213" s="42"/>
      <c r="AD213" s="42"/>
      <c r="AE213" s="43"/>
      <c r="AF213" s="39"/>
      <c r="AG213" s="43"/>
      <c r="AH213" s="43"/>
      <c r="AI213" s="43"/>
      <c r="AJ213" s="43"/>
      <c r="AK213" s="43"/>
    </row>
    <row r="214" spans="3:37" ht="12" customHeight="1" x14ac:dyDescent="0.35">
      <c r="C214" s="3" t="s">
        <v>138</v>
      </c>
      <c r="E214" s="25"/>
      <c r="F214" s="6"/>
      <c r="G214" s="6"/>
      <c r="H214" s="6">
        <f t="shared" ref="H214:V214" si="65">(H72-H128)*1000</f>
        <v>4967.1717171717146</v>
      </c>
      <c r="I214" s="6">
        <f t="shared" si="65"/>
        <v>5948.6817325800366</v>
      </c>
      <c r="J214" s="6">
        <f t="shared" si="65"/>
        <v>6805.555555555552</v>
      </c>
      <c r="K214" s="6">
        <f t="shared" si="65"/>
        <v>7560.1160862354855</v>
      </c>
      <c r="L214" s="6">
        <f t="shared" si="65"/>
        <v>8229.6557120500765</v>
      </c>
      <c r="M214" s="6">
        <f t="shared" si="65"/>
        <v>8827.7777777777774</v>
      </c>
      <c r="N214" s="6">
        <f t="shared" si="65"/>
        <v>8967.4707602339149</v>
      </c>
      <c r="O214" s="6">
        <f t="shared" si="65"/>
        <v>9137.0010787486499</v>
      </c>
      <c r="P214" s="6">
        <f t="shared" si="65"/>
        <v>9301.1323425336141</v>
      </c>
      <c r="Q214" s="6">
        <f t="shared" si="65"/>
        <v>9491.3194444444434</v>
      </c>
      <c r="R214" s="6">
        <f t="shared" si="65"/>
        <v>9491.3194444444434</v>
      </c>
      <c r="S214" s="6">
        <f t="shared" si="65"/>
        <v>9491.3194444444434</v>
      </c>
      <c r="T214" s="6">
        <f t="shared" si="65"/>
        <v>9491.3194444444434</v>
      </c>
      <c r="U214" s="6">
        <f t="shared" si="65"/>
        <v>9491.3194444444434</v>
      </c>
      <c r="V214" s="6">
        <f t="shared" si="65"/>
        <v>9491.3194444444434</v>
      </c>
      <c r="X214" s="33"/>
      <c r="Y214" s="33"/>
      <c r="Z214" s="33"/>
      <c r="AA214" s="33"/>
      <c r="AB214" s="33"/>
      <c r="AC214" s="33"/>
      <c r="AD214" s="33"/>
      <c r="AF214" s="17"/>
      <c r="AJ214" s="25"/>
      <c r="AK214" s="25"/>
    </row>
    <row r="215" spans="3:37" ht="12" hidden="1" customHeight="1" x14ac:dyDescent="0.35">
      <c r="C215" s="41"/>
      <c r="E215" s="25"/>
      <c r="F215" s="25"/>
      <c r="G215" s="25"/>
      <c r="H215" s="25"/>
      <c r="I215" s="25"/>
      <c r="J215" s="25"/>
      <c r="K215" s="25"/>
      <c r="L215" s="25"/>
      <c r="M215" s="25"/>
      <c r="N215" s="25"/>
      <c r="O215" s="25"/>
      <c r="P215" s="25"/>
      <c r="Q215" s="25"/>
      <c r="R215" s="25"/>
      <c r="S215" s="25"/>
      <c r="T215" s="25"/>
      <c r="U215" s="25"/>
      <c r="V215" s="25"/>
      <c r="X215" s="33"/>
      <c r="Y215" s="33"/>
      <c r="Z215" s="33"/>
      <c r="AA215" s="33"/>
      <c r="AB215" s="33"/>
      <c r="AC215" s="33"/>
      <c r="AD215" s="33"/>
      <c r="AF215" s="17"/>
      <c r="AJ215" s="25"/>
      <c r="AK215" s="25"/>
    </row>
    <row r="216" spans="3:37" ht="12" customHeight="1" x14ac:dyDescent="0.35">
      <c r="C216" s="3" t="s">
        <v>139</v>
      </c>
      <c r="E216" s="25"/>
      <c r="F216" s="5"/>
      <c r="G216" s="5"/>
      <c r="H216" s="5">
        <f t="shared" ref="H216:V216" si="66">H212*H214/1000</f>
        <v>1.8325227414873877</v>
      </c>
      <c r="I216" s="5">
        <f t="shared" si="66"/>
        <v>2.052793351361065</v>
      </c>
      <c r="J216" s="5">
        <f t="shared" si="66"/>
        <v>2.1825759646682408</v>
      </c>
      <c r="K216" s="5">
        <f t="shared" si="66"/>
        <v>2.2364715217261439</v>
      </c>
      <c r="L216" s="5">
        <f t="shared" si="66"/>
        <v>2.2259517645324873</v>
      </c>
      <c r="M216" s="5">
        <f t="shared" si="66"/>
        <v>2.2402070899257747</v>
      </c>
      <c r="N216" s="5">
        <f t="shared" si="66"/>
        <v>2.0989495573282646</v>
      </c>
      <c r="O216" s="5">
        <f t="shared" si="66"/>
        <v>1.9829669882397143</v>
      </c>
      <c r="P216" s="5">
        <f t="shared" si="66"/>
        <v>1.8580264213020989</v>
      </c>
      <c r="Q216" s="5">
        <f t="shared" si="66"/>
        <v>2.1188729132321242</v>
      </c>
      <c r="R216" s="5">
        <f t="shared" si="66"/>
        <v>3.0373344507568012</v>
      </c>
      <c r="S216" s="5">
        <f t="shared" si="66"/>
        <v>4.2130077299705722</v>
      </c>
      <c r="T216" s="5">
        <f t="shared" si="66"/>
        <v>5.4501000614129582</v>
      </c>
      <c r="U216" s="5">
        <f t="shared" si="66"/>
        <v>6.4723932282025345</v>
      </c>
      <c r="V216" s="5">
        <f t="shared" si="66"/>
        <v>7.4783348162363792</v>
      </c>
      <c r="X216" s="33"/>
      <c r="Y216" s="33"/>
      <c r="Z216" s="33"/>
      <c r="AA216" s="33"/>
      <c r="AB216" s="33"/>
      <c r="AC216" s="33"/>
      <c r="AD216" s="33"/>
      <c r="AF216" s="17"/>
      <c r="AJ216" s="25"/>
      <c r="AK216" s="25"/>
    </row>
    <row r="217" spans="3:37" ht="12" hidden="1" customHeight="1" x14ac:dyDescent="0.35">
      <c r="C217" s="41"/>
      <c r="E217" s="25"/>
      <c r="F217" s="25"/>
      <c r="G217" s="25"/>
      <c r="H217" s="25"/>
      <c r="I217" s="25"/>
      <c r="J217" s="25"/>
      <c r="K217" s="25"/>
      <c r="L217" s="25"/>
      <c r="M217" s="25"/>
      <c r="N217" s="25"/>
      <c r="O217" s="25"/>
      <c r="P217" s="25"/>
      <c r="Q217" s="25"/>
      <c r="R217" s="25"/>
      <c r="S217" s="25"/>
      <c r="T217" s="25"/>
      <c r="U217" s="25"/>
      <c r="V217" s="25"/>
      <c r="X217" s="33"/>
      <c r="Y217" s="33"/>
      <c r="Z217" s="33"/>
      <c r="AA217" s="33"/>
      <c r="AB217" s="33"/>
      <c r="AC217" s="33"/>
      <c r="AD217" s="33"/>
      <c r="AF217" s="17"/>
      <c r="AJ217" s="25"/>
      <c r="AK217" s="25"/>
    </row>
    <row r="218" spans="3:37" ht="12" hidden="1" customHeight="1" x14ac:dyDescent="0.35">
      <c r="C218" s="47" t="s">
        <v>177</v>
      </c>
      <c r="E218" s="25"/>
      <c r="F218" s="25"/>
      <c r="G218" s="25"/>
      <c r="H218" s="25"/>
      <c r="I218" s="25"/>
      <c r="J218" s="25"/>
      <c r="K218" s="25"/>
      <c r="L218" s="25"/>
      <c r="M218" s="25"/>
      <c r="N218" s="25"/>
      <c r="O218" s="25"/>
      <c r="P218" s="25"/>
      <c r="Q218" s="25"/>
      <c r="R218" s="25"/>
      <c r="S218" s="25"/>
      <c r="T218" s="25"/>
      <c r="U218" s="25"/>
      <c r="V218" s="25"/>
      <c r="X218" s="33"/>
      <c r="Y218" s="33"/>
      <c r="Z218" s="33"/>
      <c r="AA218" s="33"/>
      <c r="AB218" s="33"/>
      <c r="AC218" s="33"/>
      <c r="AD218" s="33"/>
      <c r="AF218" s="17"/>
      <c r="AJ218" s="25"/>
      <c r="AK218" s="25"/>
    </row>
    <row r="219" spans="3:37" ht="12" hidden="1" customHeight="1" x14ac:dyDescent="0.35">
      <c r="C219" s="41"/>
      <c r="E219" s="25"/>
      <c r="F219" s="25"/>
      <c r="G219" s="25"/>
      <c r="H219" s="25"/>
      <c r="I219" s="25"/>
      <c r="J219" s="25"/>
      <c r="K219" s="25"/>
      <c r="L219" s="25"/>
      <c r="M219" s="25"/>
      <c r="N219" s="25"/>
      <c r="O219" s="25"/>
      <c r="P219" s="25"/>
      <c r="Q219" s="25"/>
      <c r="R219" s="25"/>
      <c r="S219" s="25"/>
      <c r="T219" s="25"/>
      <c r="U219" s="25"/>
      <c r="V219" s="25"/>
      <c r="X219" s="33"/>
      <c r="Y219" s="33"/>
      <c r="Z219" s="33"/>
      <c r="AA219" s="33"/>
      <c r="AB219" s="33"/>
      <c r="AC219" s="33"/>
      <c r="AD219" s="33"/>
      <c r="AF219" s="17"/>
      <c r="AJ219" s="25"/>
      <c r="AK219" s="25"/>
    </row>
    <row r="220" spans="3:37" ht="12" customHeight="1" x14ac:dyDescent="0.35">
      <c r="C220" s="47" t="s">
        <v>278</v>
      </c>
      <c r="E220" s="25"/>
      <c r="F220" s="5"/>
      <c r="G220" s="5"/>
      <c r="H220" s="5">
        <f t="shared" ref="H220:V220" si="67">H94-H150</f>
        <v>1.8325227414873879</v>
      </c>
      <c r="I220" s="5">
        <f t="shared" si="67"/>
        <v>3.8853160928484538</v>
      </c>
      <c r="J220" s="5">
        <f t="shared" si="67"/>
        <v>6.0678920575166941</v>
      </c>
      <c r="K220" s="5">
        <f t="shared" si="67"/>
        <v>8.304363579242839</v>
      </c>
      <c r="L220" s="5">
        <f t="shared" si="67"/>
        <v>10.530315343775325</v>
      </c>
      <c r="M220" s="5">
        <f t="shared" si="67"/>
        <v>12.770522433701103</v>
      </c>
      <c r="N220" s="5">
        <f t="shared" si="67"/>
        <v>14.869471991029371</v>
      </c>
      <c r="O220" s="5">
        <f t="shared" si="67"/>
        <v>16.852438979269085</v>
      </c>
      <c r="P220" s="5">
        <f t="shared" si="67"/>
        <v>18.710465400571184</v>
      </c>
      <c r="Q220" s="5">
        <f t="shared" si="67"/>
        <v>20.829338313803312</v>
      </c>
      <c r="R220" s="5">
        <f t="shared" si="67"/>
        <v>23.866672764560114</v>
      </c>
      <c r="S220" s="5">
        <f t="shared" si="67"/>
        <v>28.079680494530677</v>
      </c>
      <c r="T220" s="5">
        <f t="shared" si="67"/>
        <v>33.529780555943638</v>
      </c>
      <c r="U220" s="5">
        <f t="shared" si="67"/>
        <v>40.002173784146173</v>
      </c>
      <c r="V220" s="5">
        <f t="shared" si="67"/>
        <v>47.480508600382549</v>
      </c>
      <c r="X220" s="33"/>
      <c r="Y220" s="33"/>
      <c r="Z220" s="33"/>
      <c r="AA220" s="33"/>
      <c r="AB220" s="33"/>
      <c r="AC220" s="33"/>
      <c r="AD220" s="33"/>
      <c r="AF220" s="17"/>
      <c r="AJ220" s="25"/>
      <c r="AK220" s="25"/>
    </row>
    <row r="221" spans="3:37" ht="12" hidden="1" customHeight="1" x14ac:dyDescent="0.35">
      <c r="C221" s="41"/>
      <c r="E221" s="25"/>
      <c r="F221" s="25"/>
      <c r="G221" s="25"/>
      <c r="H221" s="25"/>
      <c r="I221" s="25"/>
      <c r="J221" s="25"/>
      <c r="K221" s="25"/>
      <c r="L221" s="25"/>
      <c r="M221" s="25"/>
      <c r="N221" s="25"/>
      <c r="O221" s="25"/>
      <c r="P221" s="25"/>
      <c r="Q221" s="25"/>
      <c r="R221" s="25"/>
      <c r="S221" s="25"/>
      <c r="T221" s="25"/>
      <c r="U221" s="25"/>
      <c r="V221" s="25"/>
      <c r="X221" s="33"/>
      <c r="Y221" s="33"/>
      <c r="Z221" s="33"/>
      <c r="AA221" s="33"/>
      <c r="AB221" s="33"/>
      <c r="AC221" s="33"/>
      <c r="AD221" s="33"/>
      <c r="AF221" s="17"/>
      <c r="AJ221" s="25"/>
      <c r="AK221" s="25"/>
    </row>
    <row r="222" spans="3:37" ht="12" customHeight="1" x14ac:dyDescent="0.35">
      <c r="C222" s="41"/>
      <c r="E222" s="25"/>
      <c r="F222" s="25"/>
      <c r="G222" s="25"/>
      <c r="H222" s="25"/>
      <c r="I222" s="25"/>
      <c r="J222" s="25"/>
      <c r="K222" s="25"/>
      <c r="L222" s="25"/>
      <c r="M222" s="25"/>
      <c r="N222" s="25"/>
      <c r="O222" s="25"/>
      <c r="P222" s="25"/>
      <c r="Q222" s="25"/>
      <c r="R222" s="25"/>
      <c r="S222" s="25"/>
      <c r="T222" s="25"/>
      <c r="U222" s="25"/>
      <c r="V222" s="25"/>
      <c r="X222" s="33"/>
      <c r="Y222" s="33"/>
      <c r="Z222" s="33"/>
      <c r="AA222" s="33"/>
      <c r="AB222" s="33"/>
      <c r="AC222" s="33"/>
      <c r="AD222" s="33"/>
      <c r="AF222" s="17"/>
      <c r="AJ222" s="25"/>
      <c r="AK222" s="25"/>
    </row>
    <row r="223" spans="3:37" ht="12" customHeight="1" x14ac:dyDescent="0.35">
      <c r="C223" s="45" t="s">
        <v>197</v>
      </c>
      <c r="E223" s="25"/>
      <c r="F223" s="25"/>
      <c r="G223" s="25"/>
      <c r="H223" s="25"/>
      <c r="I223" s="25"/>
      <c r="J223" s="25"/>
      <c r="K223" s="25"/>
      <c r="L223" s="25"/>
      <c r="M223" s="25"/>
      <c r="N223" s="25"/>
      <c r="O223" s="25"/>
      <c r="P223" s="25"/>
      <c r="Q223" s="25"/>
      <c r="R223" s="25"/>
      <c r="S223" s="25"/>
      <c r="T223" s="25"/>
      <c r="U223" s="25"/>
      <c r="V223" s="25"/>
      <c r="X223" s="33"/>
      <c r="Y223" s="33"/>
      <c r="Z223" s="33"/>
      <c r="AA223" s="33"/>
      <c r="AB223" s="33"/>
      <c r="AC223" s="33"/>
      <c r="AD223" s="33"/>
      <c r="AF223" s="17"/>
      <c r="AJ223" s="25"/>
      <c r="AK223" s="25"/>
    </row>
    <row r="224" spans="3:37" ht="12" customHeight="1" x14ac:dyDescent="0.35">
      <c r="C224" s="3" t="s">
        <v>277</v>
      </c>
      <c r="D224" s="3"/>
      <c r="E224" s="25"/>
      <c r="F224" s="5"/>
      <c r="G224" s="5"/>
      <c r="H224" s="5">
        <f t="shared" ref="H224:V224" si="68">H20</f>
        <v>60.798949913357653</v>
      </c>
      <c r="I224" s="5">
        <f t="shared" si="68"/>
        <v>56.944620252970218</v>
      </c>
      <c r="J224" s="5">
        <f t="shared" si="68"/>
        <v>52.336308103753566</v>
      </c>
      <c r="K224" s="5">
        <f t="shared" si="68"/>
        <v>47.399493099670345</v>
      </c>
      <c r="L224" s="5">
        <f t="shared" si="68"/>
        <v>42.454628229484072</v>
      </c>
      <c r="M224" s="5">
        <f t="shared" si="68"/>
        <v>39.068842117252579</v>
      </c>
      <c r="N224" s="5">
        <f t="shared" si="68"/>
        <v>35.863672509942532</v>
      </c>
      <c r="O224" s="5">
        <f t="shared" si="68"/>
        <v>32.78144004529937</v>
      </c>
      <c r="P224" s="5">
        <f t="shared" si="68"/>
        <v>29.725722525355216</v>
      </c>
      <c r="Q224" s="5">
        <f t="shared" si="68"/>
        <v>26.613723139577715</v>
      </c>
      <c r="R224" s="5">
        <f t="shared" si="68"/>
        <v>0</v>
      </c>
      <c r="S224" s="5">
        <f t="shared" si="68"/>
        <v>0</v>
      </c>
      <c r="T224" s="5">
        <f t="shared" si="68"/>
        <v>0</v>
      </c>
      <c r="U224" s="5">
        <f t="shared" si="68"/>
        <v>0</v>
      </c>
      <c r="V224" s="5">
        <f t="shared" si="68"/>
        <v>0</v>
      </c>
      <c r="W224" s="44">
        <f>SUM(H224:V224)</f>
        <v>423.98739993666322</v>
      </c>
      <c r="X224" s="33"/>
      <c r="Y224" s="33"/>
      <c r="Z224" s="33"/>
      <c r="AA224" s="33"/>
      <c r="AB224" s="33"/>
      <c r="AC224" s="33"/>
      <c r="AD224" s="33"/>
      <c r="AF224" s="17"/>
      <c r="AJ224" s="25"/>
      <c r="AK224" s="25"/>
    </row>
    <row r="225" spans="3:37" ht="12" hidden="1" customHeight="1" x14ac:dyDescent="0.35">
      <c r="C225" s="41"/>
      <c r="D225" s="41"/>
      <c r="E225" s="25"/>
      <c r="F225" s="25"/>
      <c r="G225" s="25"/>
      <c r="H225" s="25"/>
      <c r="I225" s="25"/>
      <c r="J225" s="25"/>
      <c r="K225" s="25"/>
      <c r="L225" s="25"/>
      <c r="M225" s="25"/>
      <c r="N225" s="25"/>
      <c r="O225" s="25"/>
      <c r="P225" s="25"/>
      <c r="Q225" s="25"/>
      <c r="R225" s="25"/>
      <c r="S225" s="25"/>
      <c r="T225" s="25"/>
      <c r="U225" s="25"/>
      <c r="V225" s="25"/>
      <c r="X225" s="33"/>
      <c r="Y225" s="33"/>
      <c r="Z225" s="33"/>
      <c r="AA225" s="33"/>
      <c r="AB225" s="33"/>
      <c r="AC225" s="33"/>
      <c r="AD225" s="33"/>
      <c r="AF225" s="17"/>
      <c r="AJ225" s="25"/>
      <c r="AK225" s="25"/>
    </row>
    <row r="226" spans="3:37" ht="12" customHeight="1" x14ac:dyDescent="0.35">
      <c r="C226" s="3" t="s">
        <v>138</v>
      </c>
      <c r="E226" s="25"/>
      <c r="F226" s="6"/>
      <c r="G226" s="6"/>
      <c r="H226" s="6">
        <f t="shared" ref="H226:V226" si="69">(H73-H129)*1000</f>
        <v>24254.992319508445</v>
      </c>
      <c r="I226" s="6">
        <f t="shared" si="69"/>
        <v>26437.246516151128</v>
      </c>
      <c r="J226" s="6">
        <f t="shared" si="69"/>
        <v>28939.677004193123</v>
      </c>
      <c r="K226" s="6">
        <f t="shared" si="69"/>
        <v>31155.20463373349</v>
      </c>
      <c r="L226" s="6">
        <f t="shared" si="69"/>
        <v>33130.494327540575</v>
      </c>
      <c r="M226" s="6">
        <f t="shared" si="69"/>
        <v>34902.611367127494</v>
      </c>
      <c r="N226" s="6">
        <f t="shared" si="69"/>
        <v>35588.325652841777</v>
      </c>
      <c r="O226" s="6">
        <f t="shared" si="69"/>
        <v>36245.859899417112</v>
      </c>
      <c r="P226" s="6">
        <f t="shared" si="69"/>
        <v>36876.916256868615</v>
      </c>
      <c r="Q226" s="6">
        <f t="shared" si="69"/>
        <v>37483.062494947037</v>
      </c>
      <c r="R226" s="6">
        <f t="shared" si="69"/>
        <v>37483.062494947037</v>
      </c>
      <c r="S226" s="6">
        <f t="shared" si="69"/>
        <v>37483.062494947037</v>
      </c>
      <c r="T226" s="6">
        <f t="shared" si="69"/>
        <v>37483.062494947037</v>
      </c>
      <c r="U226" s="6">
        <f t="shared" si="69"/>
        <v>37483.062494947037</v>
      </c>
      <c r="V226" s="6">
        <f t="shared" si="69"/>
        <v>37483.062494947037</v>
      </c>
      <c r="X226" s="33"/>
      <c r="Y226" s="33"/>
      <c r="Z226" s="33"/>
      <c r="AA226" s="33"/>
      <c r="AB226" s="33"/>
      <c r="AC226" s="33"/>
      <c r="AD226" s="33"/>
      <c r="AF226" s="17"/>
      <c r="AJ226" s="25"/>
      <c r="AK226" s="25"/>
    </row>
    <row r="227" spans="3:37" ht="12" hidden="1" customHeight="1" x14ac:dyDescent="0.35">
      <c r="C227" s="41"/>
      <c r="E227" s="25"/>
      <c r="F227" s="25"/>
      <c r="G227" s="25"/>
      <c r="H227" s="25"/>
      <c r="I227" s="25"/>
      <c r="J227" s="25"/>
      <c r="K227" s="25"/>
      <c r="L227" s="25"/>
      <c r="M227" s="25"/>
      <c r="N227" s="25"/>
      <c r="O227" s="25"/>
      <c r="P227" s="25"/>
      <c r="Q227" s="25"/>
      <c r="R227" s="25"/>
      <c r="S227" s="25"/>
      <c r="T227" s="25"/>
      <c r="U227" s="25"/>
      <c r="V227" s="25"/>
      <c r="X227" s="33"/>
      <c r="Y227" s="33"/>
      <c r="Z227" s="33"/>
      <c r="AA227" s="33"/>
      <c r="AB227" s="33"/>
      <c r="AC227" s="33"/>
      <c r="AD227" s="33"/>
      <c r="AF227" s="17"/>
      <c r="AJ227" s="25"/>
      <c r="AK227" s="25"/>
    </row>
    <row r="228" spans="3:37" ht="12" customHeight="1" x14ac:dyDescent="0.35">
      <c r="C228" s="3" t="s">
        <v>139</v>
      </c>
      <c r="E228" s="25"/>
      <c r="F228" s="6"/>
      <c r="G228" s="6"/>
      <c r="H228" s="6">
        <f t="shared" ref="H228:V228" si="70">H224*H226/1000</f>
        <v>1474.6780631826684</v>
      </c>
      <c r="I228" s="6">
        <f t="shared" si="70"/>
        <v>1505.4589633963858</v>
      </c>
      <c r="J228" s="6">
        <f t="shared" si="70"/>
        <v>1514.5958521145633</v>
      </c>
      <c r="K228" s="6">
        <f t="shared" si="70"/>
        <v>1476.7409070554681</v>
      </c>
      <c r="L228" s="6">
        <f t="shared" si="70"/>
        <v>1406.542819734766</v>
      </c>
      <c r="M228" s="6">
        <f t="shared" si="70"/>
        <v>1363.6046129821293</v>
      </c>
      <c r="N228" s="6">
        <f t="shared" si="70"/>
        <v>1276.3280563907044</v>
      </c>
      <c r="O228" s="6">
        <f t="shared" si="70"/>
        <v>1188.1914831830627</v>
      </c>
      <c r="P228" s="6">
        <f t="shared" si="70"/>
        <v>1096.1929802424374</v>
      </c>
      <c r="Q228" s="6">
        <f t="shared" si="70"/>
        <v>997.56384766400959</v>
      </c>
      <c r="R228" s="6">
        <f t="shared" si="70"/>
        <v>0</v>
      </c>
      <c r="S228" s="6">
        <f t="shared" si="70"/>
        <v>0</v>
      </c>
      <c r="T228" s="6">
        <f t="shared" si="70"/>
        <v>0</v>
      </c>
      <c r="U228" s="6">
        <f t="shared" si="70"/>
        <v>0</v>
      </c>
      <c r="V228" s="6">
        <f t="shared" si="70"/>
        <v>0</v>
      </c>
      <c r="X228" s="33"/>
      <c r="Y228" s="33"/>
      <c r="Z228" s="33"/>
      <c r="AA228" s="33"/>
      <c r="AB228" s="33"/>
      <c r="AC228" s="33"/>
      <c r="AD228" s="33"/>
      <c r="AF228" s="17"/>
      <c r="AJ228" s="25"/>
      <c r="AK228" s="25"/>
    </row>
    <row r="229" spans="3:37" ht="12" hidden="1" customHeight="1" x14ac:dyDescent="0.35">
      <c r="C229" s="41"/>
      <c r="E229" s="25"/>
      <c r="F229" s="25"/>
      <c r="G229" s="25"/>
      <c r="H229" s="25"/>
      <c r="I229" s="25"/>
      <c r="J229" s="25"/>
      <c r="K229" s="25"/>
      <c r="L229" s="25"/>
      <c r="M229" s="25"/>
      <c r="N229" s="25"/>
      <c r="O229" s="25"/>
      <c r="P229" s="25"/>
      <c r="Q229" s="25"/>
      <c r="R229" s="25"/>
      <c r="S229" s="25"/>
      <c r="T229" s="25"/>
      <c r="U229" s="25"/>
      <c r="V229" s="25"/>
      <c r="X229" s="33"/>
      <c r="Y229" s="33"/>
      <c r="Z229" s="33"/>
      <c r="AA229" s="33"/>
      <c r="AB229" s="33"/>
      <c r="AC229" s="33"/>
      <c r="AD229" s="33"/>
      <c r="AF229" s="17"/>
      <c r="AJ229" s="25"/>
      <c r="AK229" s="25"/>
    </row>
    <row r="230" spans="3:37" ht="12" hidden="1" customHeight="1" x14ac:dyDescent="0.35">
      <c r="C230" s="47" t="s">
        <v>177</v>
      </c>
      <c r="E230" s="25"/>
      <c r="F230" s="25"/>
      <c r="G230" s="25"/>
      <c r="H230" s="25"/>
      <c r="I230" s="25"/>
      <c r="J230" s="25"/>
      <c r="K230" s="25"/>
      <c r="L230" s="25"/>
      <c r="M230" s="25"/>
      <c r="N230" s="25"/>
      <c r="O230" s="25"/>
      <c r="P230" s="25"/>
      <c r="Q230" s="25"/>
      <c r="R230" s="25"/>
      <c r="S230" s="25"/>
      <c r="T230" s="25"/>
      <c r="U230" s="25"/>
      <c r="V230" s="25"/>
      <c r="X230" s="33"/>
      <c r="Y230" s="33"/>
      <c r="Z230" s="33"/>
      <c r="AA230" s="33"/>
      <c r="AB230" s="33"/>
      <c r="AC230" s="33"/>
      <c r="AD230" s="33"/>
      <c r="AF230" s="17"/>
      <c r="AJ230" s="25"/>
      <c r="AK230" s="25"/>
    </row>
    <row r="231" spans="3:37" ht="12" hidden="1" customHeight="1" x14ac:dyDescent="0.35">
      <c r="C231" s="41"/>
      <c r="E231" s="25"/>
      <c r="F231" s="25"/>
      <c r="G231" s="25"/>
      <c r="H231" s="25"/>
      <c r="I231" s="25"/>
      <c r="J231" s="25"/>
      <c r="K231" s="25"/>
      <c r="L231" s="25"/>
      <c r="M231" s="25"/>
      <c r="N231" s="25"/>
      <c r="O231" s="25"/>
      <c r="P231" s="25"/>
      <c r="Q231" s="25"/>
      <c r="R231" s="25"/>
      <c r="S231" s="25"/>
      <c r="T231" s="25"/>
      <c r="U231" s="25"/>
      <c r="V231" s="25"/>
      <c r="X231" s="33"/>
      <c r="Y231" s="33"/>
      <c r="Z231" s="33"/>
      <c r="AA231" s="33"/>
      <c r="AB231" s="33"/>
      <c r="AC231" s="33"/>
      <c r="AD231" s="33"/>
      <c r="AF231" s="17"/>
      <c r="AJ231" s="25"/>
      <c r="AK231" s="25"/>
    </row>
    <row r="232" spans="3:37" ht="12" customHeight="1" x14ac:dyDescent="0.35">
      <c r="C232" s="47" t="s">
        <v>278</v>
      </c>
      <c r="E232" s="25"/>
      <c r="F232" s="6"/>
      <c r="G232" s="6"/>
      <c r="H232" s="6">
        <f t="shared" ref="H232:V232" si="71">H115-H171</f>
        <v>1474.6780631826682</v>
      </c>
      <c r="I232" s="6">
        <f t="shared" si="71"/>
        <v>2980.1370265790538</v>
      </c>
      <c r="J232" s="6">
        <f t="shared" si="71"/>
        <v>4494.7328786936168</v>
      </c>
      <c r="K232" s="6">
        <f t="shared" si="71"/>
        <v>5971.4737857490854</v>
      </c>
      <c r="L232" s="6">
        <f t="shared" si="71"/>
        <v>7378.0166054838519</v>
      </c>
      <c r="M232" s="6">
        <f t="shared" si="71"/>
        <v>8741.6212184659817</v>
      </c>
      <c r="N232" s="6">
        <f t="shared" si="71"/>
        <v>10017.949274856686</v>
      </c>
      <c r="O232" s="6">
        <f t="shared" si="71"/>
        <v>11206.140758039748</v>
      </c>
      <c r="P232" s="6">
        <f t="shared" si="71"/>
        <v>12302.333738282186</v>
      </c>
      <c r="Q232" s="6">
        <f t="shared" si="71"/>
        <v>13299.897585946197</v>
      </c>
      <c r="R232" s="6">
        <f t="shared" si="71"/>
        <v>12167.868799336551</v>
      </c>
      <c r="S232" s="6">
        <f t="shared" si="71"/>
        <v>11092.641215981772</v>
      </c>
      <c r="T232" s="6">
        <f t="shared" si="71"/>
        <v>10094.371455183009</v>
      </c>
      <c r="U232" s="6">
        <f t="shared" si="71"/>
        <v>9181.6842918813782</v>
      </c>
      <c r="V232" s="6">
        <f t="shared" si="71"/>
        <v>8355.2953556387874</v>
      </c>
      <c r="X232" s="33"/>
      <c r="Y232" s="33"/>
      <c r="Z232" s="33"/>
      <c r="AA232" s="33"/>
      <c r="AB232" s="33"/>
      <c r="AC232" s="33"/>
      <c r="AD232" s="33"/>
      <c r="AF232" s="17"/>
      <c r="AJ232" s="25"/>
      <c r="AK232" s="25"/>
    </row>
    <row r="233" spans="3:37" ht="12" customHeight="1" x14ac:dyDescent="0.35">
      <c r="C233" s="41"/>
      <c r="E233" s="25"/>
      <c r="F233" s="25"/>
      <c r="G233" s="25"/>
      <c r="H233" s="25"/>
      <c r="I233" s="25"/>
      <c r="J233" s="25"/>
      <c r="K233" s="25"/>
      <c r="L233" s="25"/>
      <c r="M233" s="25"/>
      <c r="N233" s="25"/>
      <c r="O233" s="25"/>
      <c r="P233" s="25"/>
      <c r="Q233" s="25"/>
      <c r="R233" s="25"/>
      <c r="S233" s="25"/>
      <c r="T233" s="25"/>
      <c r="U233" s="25"/>
      <c r="V233" s="25"/>
      <c r="X233" s="33"/>
      <c r="Y233" s="33"/>
      <c r="Z233" s="33"/>
      <c r="AA233" s="33"/>
      <c r="AB233" s="33"/>
      <c r="AC233" s="33"/>
      <c r="AD233" s="33"/>
      <c r="AF233" s="17"/>
      <c r="AJ233" s="25"/>
      <c r="AK233" s="25"/>
    </row>
    <row r="234" spans="3:37" ht="12" hidden="1" customHeight="1" x14ac:dyDescent="0.35">
      <c r="E234" s="25"/>
      <c r="F234" s="25"/>
      <c r="G234" s="25"/>
      <c r="H234" s="25"/>
      <c r="I234" s="25"/>
      <c r="J234" s="25"/>
      <c r="K234" s="25"/>
      <c r="L234" s="25"/>
      <c r="M234" s="25"/>
      <c r="N234" s="25"/>
      <c r="O234" s="25"/>
      <c r="P234" s="25"/>
      <c r="Q234" s="25"/>
      <c r="R234" s="25"/>
      <c r="S234" s="25"/>
      <c r="T234" s="25"/>
      <c r="U234" s="25"/>
      <c r="V234" s="25"/>
      <c r="X234" s="33"/>
      <c r="Y234" s="33"/>
      <c r="Z234" s="33"/>
      <c r="AA234" s="33"/>
      <c r="AB234" s="33"/>
      <c r="AC234" s="33"/>
      <c r="AD234" s="33"/>
      <c r="AF234" s="17"/>
      <c r="AJ234" s="25"/>
      <c r="AK234" s="25"/>
    </row>
    <row r="235" spans="3:37" ht="12" hidden="1" customHeight="1" x14ac:dyDescent="0.35">
      <c r="C235" s="25"/>
      <c r="D235" s="25"/>
      <c r="E235" s="25"/>
      <c r="F235" s="25"/>
      <c r="G235" s="25"/>
      <c r="H235" s="25"/>
      <c r="I235" s="25"/>
      <c r="J235" s="25"/>
      <c r="K235" s="25"/>
      <c r="L235" s="25"/>
      <c r="M235" s="25"/>
      <c r="N235" s="25"/>
      <c r="O235" s="25"/>
      <c r="P235" s="25"/>
      <c r="Q235" s="25"/>
      <c r="R235" s="25"/>
      <c r="S235" s="25"/>
      <c r="T235" s="25"/>
      <c r="U235" s="25"/>
      <c r="V235" s="25"/>
      <c r="X235" s="33"/>
      <c r="Y235" s="33"/>
      <c r="Z235" s="33"/>
      <c r="AA235" s="33"/>
      <c r="AB235" s="33"/>
      <c r="AC235" s="33"/>
      <c r="AD235" s="33"/>
      <c r="AF235" s="17"/>
      <c r="AJ235" s="25"/>
      <c r="AK235" s="25"/>
    </row>
    <row r="236" spans="3:37" ht="12" hidden="1" customHeight="1" x14ac:dyDescent="0.35">
      <c r="C236" s="25"/>
      <c r="D236" s="25"/>
      <c r="E236" s="25"/>
      <c r="F236" s="25"/>
      <c r="G236" s="25"/>
      <c r="H236" s="25"/>
      <c r="I236" s="25"/>
      <c r="J236" s="25"/>
      <c r="K236" s="25"/>
      <c r="L236" s="25"/>
      <c r="M236" s="25"/>
      <c r="N236" s="25"/>
      <c r="O236" s="25"/>
      <c r="P236" s="25"/>
      <c r="Q236" s="25"/>
      <c r="R236" s="25"/>
      <c r="S236" s="25"/>
      <c r="T236" s="25"/>
      <c r="U236" s="25"/>
      <c r="V236" s="25"/>
      <c r="X236" s="33"/>
      <c r="Y236" s="33"/>
      <c r="Z236" s="33"/>
      <c r="AA236" s="33"/>
      <c r="AB236" s="33"/>
      <c r="AC236" s="33"/>
      <c r="AD236" s="33"/>
      <c r="AF236" s="17"/>
      <c r="AJ236" s="25"/>
      <c r="AK236" s="25"/>
    </row>
    <row r="237" spans="3:37" ht="12" hidden="1" customHeight="1" x14ac:dyDescent="0.35">
      <c r="C237" s="25"/>
      <c r="D237" s="25"/>
      <c r="E237" s="25"/>
      <c r="F237" s="25"/>
      <c r="G237" s="25"/>
      <c r="H237" s="25"/>
      <c r="I237" s="25"/>
      <c r="J237" s="25"/>
      <c r="K237" s="25"/>
      <c r="L237" s="25"/>
      <c r="M237" s="25"/>
      <c r="N237" s="25"/>
      <c r="O237" s="25"/>
      <c r="P237" s="25"/>
      <c r="Q237" s="25"/>
      <c r="R237" s="25"/>
      <c r="S237" s="25"/>
      <c r="T237" s="25"/>
      <c r="U237" s="25"/>
      <c r="V237" s="25"/>
      <c r="X237" s="33"/>
      <c r="Y237" s="33"/>
      <c r="Z237" s="33"/>
      <c r="AA237" s="33"/>
      <c r="AB237" s="33"/>
      <c r="AC237" s="33"/>
      <c r="AD237" s="33"/>
      <c r="AF237" s="17"/>
      <c r="AJ237" s="25"/>
      <c r="AK237" s="25"/>
    </row>
    <row r="238" spans="3:37" ht="12" hidden="1" customHeight="1" x14ac:dyDescent="0.35">
      <c r="E238" s="25"/>
      <c r="F238" s="25"/>
      <c r="G238" s="25"/>
      <c r="H238" s="25"/>
      <c r="I238" s="25"/>
      <c r="J238" s="25"/>
      <c r="K238" s="25"/>
      <c r="L238" s="25"/>
      <c r="M238" s="25"/>
      <c r="N238" s="25"/>
      <c r="O238" s="25"/>
      <c r="P238" s="25"/>
      <c r="Q238" s="25"/>
      <c r="R238" s="25"/>
      <c r="S238" s="25"/>
      <c r="T238" s="25"/>
      <c r="U238" s="25"/>
      <c r="V238" s="25"/>
      <c r="X238" s="33"/>
      <c r="Y238" s="33"/>
      <c r="Z238" s="33"/>
      <c r="AA238" s="33"/>
      <c r="AB238" s="33"/>
      <c r="AC238" s="33"/>
      <c r="AD238" s="33"/>
      <c r="AF238" s="17"/>
      <c r="AJ238" s="25"/>
      <c r="AK238" s="25"/>
    </row>
    <row r="239" spans="3:37" ht="12" hidden="1" customHeight="1" x14ac:dyDescent="0.35">
      <c r="E239" s="25"/>
      <c r="F239" s="25"/>
      <c r="G239" s="25"/>
      <c r="H239" s="25"/>
      <c r="I239" s="25"/>
      <c r="J239" s="25"/>
      <c r="K239" s="25"/>
      <c r="L239" s="25"/>
      <c r="M239" s="25"/>
      <c r="N239" s="25"/>
      <c r="O239" s="25"/>
      <c r="P239" s="25"/>
      <c r="Q239" s="25"/>
      <c r="R239" s="25"/>
      <c r="S239" s="25"/>
      <c r="T239" s="25"/>
      <c r="U239" s="25"/>
      <c r="V239" s="25"/>
      <c r="X239" s="33"/>
      <c r="Y239" s="33"/>
      <c r="Z239" s="33"/>
      <c r="AA239" s="33"/>
      <c r="AB239" s="33"/>
      <c r="AC239" s="33"/>
      <c r="AD239" s="33"/>
      <c r="AF239" s="17"/>
      <c r="AJ239" s="25"/>
      <c r="AK239" s="25"/>
    </row>
    <row r="240" spans="3:37" ht="12" customHeight="1" x14ac:dyDescent="0.35">
      <c r="C240" s="45" t="s">
        <v>220</v>
      </c>
      <c r="E240" s="25"/>
      <c r="F240" s="25"/>
      <c r="G240" s="54" t="s">
        <v>350</v>
      </c>
      <c r="H240" s="25"/>
      <c r="I240" s="25"/>
      <c r="J240" s="25"/>
      <c r="K240" s="25"/>
      <c r="L240" s="25"/>
      <c r="M240" s="25"/>
      <c r="N240" s="25"/>
      <c r="O240" s="25"/>
      <c r="P240" s="25"/>
      <c r="Q240" s="25"/>
      <c r="R240" s="25"/>
      <c r="S240" s="25"/>
      <c r="T240" s="25"/>
      <c r="U240" s="25"/>
      <c r="V240" s="25"/>
      <c r="W240" s="43" t="s">
        <v>392</v>
      </c>
      <c r="Y240" s="33"/>
      <c r="Z240" s="33"/>
      <c r="AA240" s="33"/>
      <c r="AB240" s="33"/>
      <c r="AC240" s="33"/>
      <c r="AD240" s="33"/>
      <c r="AF240" s="17"/>
      <c r="AJ240" s="25"/>
      <c r="AK240" s="25"/>
    </row>
    <row r="241" spans="3:37" ht="12" customHeight="1" x14ac:dyDescent="0.35">
      <c r="C241" s="3" t="s">
        <v>279</v>
      </c>
      <c r="E241" s="25"/>
      <c r="F241" s="6"/>
      <c r="G241" s="6"/>
      <c r="H241" s="6">
        <f t="shared" ref="H241:V241" si="72">-(H232+H220)</f>
        <v>-1476.5105859241555</v>
      </c>
      <c r="I241" s="6">
        <f t="shared" si="72"/>
        <v>-2984.0223426719022</v>
      </c>
      <c r="J241" s="6">
        <f t="shared" si="72"/>
        <v>-4500.8007707511333</v>
      </c>
      <c r="K241" s="6">
        <f t="shared" si="72"/>
        <v>-5979.7781493283283</v>
      </c>
      <c r="L241" s="6">
        <f t="shared" si="72"/>
        <v>-7388.5469208276272</v>
      </c>
      <c r="M241" s="6">
        <f t="shared" si="72"/>
        <v>-8754.3917408996822</v>
      </c>
      <c r="N241" s="6">
        <f t="shared" si="72"/>
        <v>-10032.818746847715</v>
      </c>
      <c r="O241" s="6">
        <f t="shared" si="72"/>
        <v>-11222.993197019017</v>
      </c>
      <c r="P241" s="6">
        <f t="shared" si="72"/>
        <v>-12321.044203682757</v>
      </c>
      <c r="Q241" s="6">
        <f t="shared" si="72"/>
        <v>-13320.72692426</v>
      </c>
      <c r="R241" s="6">
        <f t="shared" si="72"/>
        <v>-12191.735472101111</v>
      </c>
      <c r="S241" s="6">
        <f t="shared" si="72"/>
        <v>-11120.720896476303</v>
      </c>
      <c r="T241" s="6">
        <f t="shared" si="72"/>
        <v>-10127.901235738953</v>
      </c>
      <c r="U241" s="6">
        <f t="shared" si="72"/>
        <v>-9221.6864656655234</v>
      </c>
      <c r="V241" s="6">
        <f t="shared" si="72"/>
        <v>-8402.7758642391691</v>
      </c>
      <c r="W241" s="46">
        <f>SUM(H241:V241)/1000</f>
        <v>-129.04645351643336</v>
      </c>
      <c r="X241" s="42" t="s">
        <v>391</v>
      </c>
      <c r="Z241" s="33"/>
      <c r="AA241" s="33"/>
      <c r="AB241" s="33"/>
      <c r="AC241" s="33"/>
      <c r="AD241" s="33"/>
      <c r="AF241" s="17"/>
      <c r="AJ241" s="25"/>
      <c r="AK241" s="25"/>
    </row>
    <row r="242" spans="3:37" s="40" customFormat="1" ht="12" hidden="1" customHeight="1" x14ac:dyDescent="0.35">
      <c r="C242" s="41"/>
      <c r="E242" s="25"/>
      <c r="F242" s="25"/>
      <c r="G242" s="25"/>
      <c r="H242" s="25"/>
      <c r="I242" s="43"/>
      <c r="J242" s="43"/>
      <c r="K242" s="43"/>
      <c r="L242" s="43"/>
      <c r="M242" s="43"/>
      <c r="N242" s="43"/>
      <c r="O242" s="43"/>
      <c r="P242" s="43"/>
      <c r="Q242" s="43"/>
      <c r="R242" s="43"/>
      <c r="S242" s="43"/>
      <c r="T242" s="43"/>
      <c r="U242" s="43"/>
      <c r="V242" s="43"/>
      <c r="X242" s="42"/>
      <c r="Y242" s="42"/>
      <c r="Z242" s="42"/>
      <c r="AA242" s="42"/>
      <c r="AB242" s="42"/>
      <c r="AC242" s="42"/>
      <c r="AD242" s="42"/>
      <c r="AE242" s="43"/>
      <c r="AF242" s="39"/>
      <c r="AG242" s="43"/>
      <c r="AH242" s="43"/>
      <c r="AI242" s="43"/>
      <c r="AJ242" s="43"/>
      <c r="AK242" s="43"/>
    </row>
    <row r="243" spans="3:37" ht="12" hidden="1" customHeight="1" x14ac:dyDescent="0.35">
      <c r="E243" s="25"/>
      <c r="F243" s="25"/>
      <c r="G243" s="25"/>
      <c r="H243" s="25"/>
      <c r="I243" s="25"/>
      <c r="J243" s="25"/>
      <c r="K243" s="25"/>
      <c r="L243" s="25"/>
      <c r="M243" s="25"/>
      <c r="N243" s="25"/>
      <c r="O243" s="25"/>
      <c r="P243" s="25"/>
      <c r="Q243" s="25"/>
      <c r="R243" s="25"/>
      <c r="S243" s="25"/>
      <c r="T243" s="25"/>
      <c r="U243" s="25"/>
      <c r="V243" s="25"/>
      <c r="X243" s="33"/>
      <c r="Y243" s="33"/>
      <c r="Z243" s="33"/>
      <c r="AA243" s="33"/>
      <c r="AB243" s="33"/>
      <c r="AC243" s="33"/>
      <c r="AD243" s="33"/>
      <c r="AF243" s="17"/>
      <c r="AJ243" s="25"/>
      <c r="AK243" s="25"/>
    </row>
    <row r="244" spans="3:37" ht="12" customHeight="1" x14ac:dyDescent="0.35">
      <c r="C244" s="3" t="s">
        <v>280</v>
      </c>
      <c r="E244" s="25"/>
      <c r="F244" s="6"/>
      <c r="G244" s="6"/>
      <c r="H244" s="6">
        <f t="shared" ref="H244:V244" si="73">H175</f>
        <v>-259.91897959535004</v>
      </c>
      <c r="I244" s="6">
        <f t="shared" si="73"/>
        <v>-530.55422748278409</v>
      </c>
      <c r="J244" s="6">
        <f t="shared" si="73"/>
        <v>-808.24418343482557</v>
      </c>
      <c r="K244" s="6">
        <f t="shared" si="73"/>
        <v>-1084.5822959895231</v>
      </c>
      <c r="L244" s="6">
        <f t="shared" si="73"/>
        <v>-1353.5078738919838</v>
      </c>
      <c r="M244" s="6">
        <f t="shared" si="73"/>
        <v>-1619.7642224223496</v>
      </c>
      <c r="N244" s="6">
        <f t="shared" si="73"/>
        <v>-1874.873817804626</v>
      </c>
      <c r="O244" s="6">
        <f t="shared" si="73"/>
        <v>-2118.2671104929545</v>
      </c>
      <c r="P244" s="6">
        <f t="shared" si="73"/>
        <v>-2348.7796761171307</v>
      </c>
      <c r="Q244" s="6">
        <f t="shared" si="73"/>
        <v>-2564.7656939540293</v>
      </c>
      <c r="R244" s="6">
        <f t="shared" si="73"/>
        <v>-2347.5617560285068</v>
      </c>
      <c r="S244" s="6">
        <f t="shared" si="73"/>
        <v>-2141.5593948119867</v>
      </c>
      <c r="T244" s="6">
        <f t="shared" si="73"/>
        <v>-1950.6524448292012</v>
      </c>
      <c r="U244" s="6">
        <f t="shared" si="73"/>
        <v>-1776.4520195863347</v>
      </c>
      <c r="V244" s="6">
        <f t="shared" si="73"/>
        <v>-1619.0921348340287</v>
      </c>
      <c r="X244" s="33"/>
      <c r="Y244" s="33"/>
      <c r="Z244" s="33"/>
      <c r="AA244" s="33"/>
      <c r="AB244" s="33"/>
      <c r="AC244" s="33"/>
      <c r="AD244" s="33"/>
      <c r="AF244" s="17"/>
      <c r="AJ244" s="25"/>
      <c r="AK244" s="25"/>
    </row>
    <row r="245" spans="3:37" hidden="1" x14ac:dyDescent="0.35">
      <c r="C245" s="41"/>
      <c r="E245" s="25"/>
      <c r="F245" s="25"/>
      <c r="G245" s="25"/>
      <c r="H245" s="25"/>
      <c r="I245" s="25"/>
      <c r="J245" s="25"/>
      <c r="K245" s="25"/>
      <c r="L245" s="25"/>
      <c r="M245" s="25"/>
      <c r="N245" s="25"/>
      <c r="O245" s="25"/>
      <c r="P245" s="25"/>
      <c r="Q245" s="25"/>
      <c r="R245" s="25"/>
      <c r="S245" s="25"/>
      <c r="T245" s="25"/>
      <c r="U245" s="25"/>
      <c r="V245" s="25"/>
      <c r="X245" s="33"/>
      <c r="Y245" s="33"/>
      <c r="Z245" s="33"/>
      <c r="AA245" s="33"/>
      <c r="AB245" s="33"/>
      <c r="AC245" s="33"/>
      <c r="AD245" s="33"/>
      <c r="AJ245" s="25"/>
      <c r="AK245" s="25"/>
    </row>
    <row r="246" spans="3:37" x14ac:dyDescent="0.35">
      <c r="E246" s="25"/>
      <c r="F246" s="25"/>
      <c r="G246" s="25"/>
      <c r="H246" s="25"/>
      <c r="I246" s="25"/>
      <c r="J246" s="25"/>
      <c r="K246" s="25"/>
      <c r="L246" s="25"/>
      <c r="M246" s="25"/>
      <c r="N246" s="25"/>
      <c r="O246" s="25"/>
      <c r="P246" s="25"/>
      <c r="Q246" s="25"/>
      <c r="R246" s="25"/>
      <c r="S246" s="25"/>
      <c r="T246" s="25"/>
      <c r="U246" s="25"/>
      <c r="V246" s="25"/>
      <c r="AJ246" s="25"/>
      <c r="AK246" s="25"/>
    </row>
    <row r="247" spans="3:37" x14ac:dyDescent="0.35">
      <c r="C247" s="3" t="s">
        <v>315</v>
      </c>
      <c r="E247" s="25"/>
      <c r="F247" s="6"/>
      <c r="G247" s="6"/>
      <c r="H247" s="6">
        <f t="shared" ref="H247:V247" si="74">-H42</f>
        <v>-485.03396357281548</v>
      </c>
      <c r="I247" s="6">
        <f t="shared" si="74"/>
        <v>-454.28106828607866</v>
      </c>
      <c r="J247" s="6">
        <f t="shared" si="74"/>
        <v>-417.55154087909744</v>
      </c>
      <c r="K247" s="6">
        <f t="shared" si="74"/>
        <v>-378.21550637631947</v>
      </c>
      <c r="L247" s="6">
        <f t="shared" si="74"/>
        <v>-338.81129113145818</v>
      </c>
      <c r="M247" s="6">
        <f t="shared" si="74"/>
        <v>-311.83704018719158</v>
      </c>
      <c r="N247" s="6">
        <f t="shared" si="74"/>
        <v>-286.26481726704861</v>
      </c>
      <c r="O247" s="6">
        <f t="shared" si="74"/>
        <v>-261.69162046261107</v>
      </c>
      <c r="P247" s="6">
        <f t="shared" si="74"/>
        <v>-237.32627436822301</v>
      </c>
      <c r="Q247" s="6">
        <f t="shared" si="74"/>
        <v>-212.9023910270063</v>
      </c>
      <c r="R247" s="6">
        <f t="shared" si="74"/>
        <v>-198.75256957342239</v>
      </c>
      <c r="S247" s="6">
        <f t="shared" si="74"/>
        <v>-183.74478469377954</v>
      </c>
      <c r="T247" s="6">
        <f t="shared" si="74"/>
        <v>-167.91613629337525</v>
      </c>
      <c r="U247" s="6">
        <f t="shared" si="74"/>
        <v>-151.44825662857232</v>
      </c>
      <c r="V247" s="6">
        <f t="shared" si="74"/>
        <v>-135.08093193855112</v>
      </c>
      <c r="AJ247" s="25"/>
      <c r="AK247" s="25"/>
    </row>
    <row r="248" spans="3:37" hidden="1" x14ac:dyDescent="0.35">
      <c r="C248" s="41"/>
      <c r="E248" s="25"/>
      <c r="F248" s="25"/>
      <c r="G248" s="25"/>
      <c r="H248" s="25"/>
      <c r="I248" s="25"/>
      <c r="J248" s="25"/>
      <c r="K248" s="25"/>
      <c r="L248" s="25"/>
      <c r="M248" s="25"/>
      <c r="N248" s="25"/>
      <c r="O248" s="25"/>
      <c r="P248" s="25"/>
      <c r="Q248" s="25"/>
      <c r="R248" s="25"/>
      <c r="S248" s="25"/>
      <c r="T248" s="25"/>
      <c r="U248" s="25"/>
      <c r="V248" s="25"/>
      <c r="AJ248" s="25"/>
      <c r="AK248" s="25"/>
    </row>
    <row r="249" spans="3:37" x14ac:dyDescent="0.35">
      <c r="C249" s="3" t="s">
        <v>282</v>
      </c>
      <c r="E249" s="25"/>
      <c r="F249" s="6"/>
      <c r="G249" s="6"/>
      <c r="H249" s="6">
        <f t="shared" ref="H249:V249" si="75">H48</f>
        <v>940.71150866758433</v>
      </c>
      <c r="I249" s="6">
        <f t="shared" si="75"/>
        <v>801.15148077074059</v>
      </c>
      <c r="J249" s="6">
        <f t="shared" si="75"/>
        <v>694.5927339585877</v>
      </c>
      <c r="K249" s="6">
        <f t="shared" si="75"/>
        <v>597.59814261121062</v>
      </c>
      <c r="L249" s="6">
        <f t="shared" si="75"/>
        <v>504.66570102159483</v>
      </c>
      <c r="M249" s="6">
        <f t="shared" si="75"/>
        <v>461.30208940021976</v>
      </c>
      <c r="N249" s="6">
        <f t="shared" si="75"/>
        <v>405.33623704316943</v>
      </c>
      <c r="O249" s="6">
        <f t="shared" si="75"/>
        <v>355.82693896356778</v>
      </c>
      <c r="P249" s="6">
        <f t="shared" si="75"/>
        <v>316.83539341287417</v>
      </c>
      <c r="Q249" s="6">
        <f t="shared" si="75"/>
        <v>278.68278327080748</v>
      </c>
      <c r="R249" s="6">
        <f t="shared" si="75"/>
        <v>2.7236771095845764</v>
      </c>
      <c r="S249" s="6">
        <f t="shared" si="75"/>
        <v>3.777941778444772</v>
      </c>
      <c r="T249" s="6">
        <f t="shared" si="75"/>
        <v>4.887282919573531</v>
      </c>
      <c r="U249" s="6">
        <f t="shared" si="75"/>
        <v>5.8040066267621544</v>
      </c>
      <c r="V249" s="6">
        <f t="shared" si="75"/>
        <v>6.7060673386551963</v>
      </c>
      <c r="AJ249" s="25"/>
      <c r="AK249" s="25"/>
    </row>
    <row r="250" spans="3:37" hidden="1" x14ac:dyDescent="0.35">
      <c r="C250" s="41"/>
      <c r="E250" s="25"/>
      <c r="F250" s="25"/>
      <c r="G250" s="25"/>
      <c r="H250" s="25"/>
      <c r="I250" s="25"/>
      <c r="J250" s="25"/>
      <c r="K250" s="25"/>
      <c r="L250" s="25"/>
      <c r="M250" s="25"/>
      <c r="N250" s="25"/>
      <c r="O250" s="25"/>
      <c r="P250" s="25"/>
      <c r="Q250" s="25"/>
      <c r="R250" s="25"/>
      <c r="S250" s="25"/>
      <c r="T250" s="25"/>
      <c r="U250" s="25"/>
      <c r="V250" s="25"/>
      <c r="AJ250" s="25"/>
      <c r="AK250" s="25"/>
    </row>
    <row r="251" spans="3:37" x14ac:dyDescent="0.35">
      <c r="C251" s="3" t="s">
        <v>283</v>
      </c>
      <c r="E251" s="25"/>
      <c r="F251" s="6"/>
      <c r="G251" s="6"/>
      <c r="H251" s="6">
        <f t="shared" ref="H251:V251" si="76">H53</f>
        <v>310.47805515009389</v>
      </c>
      <c r="I251" s="6">
        <f t="shared" si="76"/>
        <v>274.80970414379112</v>
      </c>
      <c r="J251" s="6">
        <f t="shared" si="76"/>
        <v>244.23257307863736</v>
      </c>
      <c r="K251" s="6">
        <f t="shared" si="76"/>
        <v>214.91026476933752</v>
      </c>
      <c r="L251" s="6">
        <f t="shared" si="76"/>
        <v>186.38335532362893</v>
      </c>
      <c r="M251" s="6">
        <f t="shared" si="76"/>
        <v>170.90563801912637</v>
      </c>
      <c r="N251" s="6">
        <f t="shared" si="76"/>
        <v>153.26271763649535</v>
      </c>
      <c r="O251" s="6">
        <f t="shared" si="76"/>
        <v>137.16231992536621</v>
      </c>
      <c r="P251" s="6">
        <f t="shared" si="76"/>
        <v>123.21805066245398</v>
      </c>
      <c r="Q251" s="6">
        <f t="shared" si="76"/>
        <v>109.41048941512474</v>
      </c>
      <c r="R251" s="6">
        <f t="shared" si="76"/>
        <v>1.184759070585625</v>
      </c>
      <c r="S251" s="6">
        <f t="shared" si="76"/>
        <v>1.6433485358473776</v>
      </c>
      <c r="T251" s="6">
        <f t="shared" si="76"/>
        <v>2.1258954481451302</v>
      </c>
      <c r="U251" s="6">
        <f t="shared" si="76"/>
        <v>2.5246566388496543</v>
      </c>
      <c r="V251" s="6">
        <f t="shared" si="76"/>
        <v>2.9170396444832454</v>
      </c>
      <c r="AJ251" s="25"/>
      <c r="AK251" s="25"/>
    </row>
    <row r="252" spans="3:37" hidden="1" x14ac:dyDescent="0.35">
      <c r="C252" s="41"/>
      <c r="E252" s="25"/>
      <c r="F252" s="25"/>
      <c r="G252" s="25"/>
      <c r="H252" s="25"/>
      <c r="I252" s="25"/>
      <c r="J252" s="25"/>
      <c r="K252" s="25"/>
      <c r="L252" s="25"/>
      <c r="M252" s="25"/>
      <c r="N252" s="25"/>
      <c r="O252" s="25"/>
      <c r="P252" s="25"/>
      <c r="Q252" s="25"/>
      <c r="R252" s="25"/>
      <c r="S252" s="25"/>
      <c r="T252" s="25"/>
      <c r="U252" s="25"/>
      <c r="V252" s="25"/>
      <c r="AJ252" s="25"/>
      <c r="AK252" s="25"/>
    </row>
    <row r="253" spans="3:37" x14ac:dyDescent="0.35">
      <c r="C253" s="3" t="s">
        <v>284</v>
      </c>
      <c r="E253" s="25"/>
      <c r="F253" s="6"/>
      <c r="G253" s="6"/>
      <c r="H253" s="6">
        <f t="shared" ref="H253:V253" si="77">H58</f>
        <v>2691.3865751646949</v>
      </c>
      <c r="I253" s="6">
        <f t="shared" si="77"/>
        <v>2520.7469757721465</v>
      </c>
      <c r="J253" s="6">
        <f t="shared" si="77"/>
        <v>2316.9085783122368</v>
      </c>
      <c r="K253" s="6">
        <f t="shared" si="77"/>
        <v>2098.5939974360986</v>
      </c>
      <c r="L253" s="6">
        <f t="shared" si="77"/>
        <v>1879.9047326248192</v>
      </c>
      <c r="M253" s="6">
        <f t="shared" si="77"/>
        <v>1730.1948430598134</v>
      </c>
      <c r="N253" s="6">
        <f t="shared" si="77"/>
        <v>1588.3003450129515</v>
      </c>
      <c r="O253" s="6">
        <f t="shared" si="77"/>
        <v>1451.9325069183578</v>
      </c>
      <c r="P253" s="6">
        <f t="shared" si="77"/>
        <v>1316.7213835573414</v>
      </c>
      <c r="Q253" s="6">
        <f t="shared" si="77"/>
        <v>1180.8265207411916</v>
      </c>
      <c r="R253" s="6">
        <f t="shared" si="77"/>
        <v>14.080520270711613</v>
      </c>
      <c r="S253" s="6">
        <f t="shared" si="77"/>
        <v>19.530723963485308</v>
      </c>
      <c r="T253" s="6">
        <f t="shared" si="77"/>
        <v>25.265655013069331</v>
      </c>
      <c r="U253" s="6">
        <f t="shared" si="77"/>
        <v>30.004816896938912</v>
      </c>
      <c r="V253" s="6">
        <f t="shared" si="77"/>
        <v>34.668175888548532</v>
      </c>
      <c r="AJ253" s="25"/>
      <c r="AK253" s="25"/>
    </row>
    <row r="254" spans="3:37" hidden="1" x14ac:dyDescent="0.35">
      <c r="C254" s="41"/>
      <c r="E254" s="25"/>
      <c r="F254" s="25"/>
      <c r="G254" s="25"/>
      <c r="H254" s="25"/>
      <c r="I254" s="25"/>
      <c r="J254" s="25"/>
      <c r="K254" s="25"/>
      <c r="L254" s="25"/>
      <c r="M254" s="25"/>
      <c r="N254" s="25"/>
      <c r="O254" s="25"/>
      <c r="P254" s="25"/>
      <c r="Q254" s="25"/>
      <c r="R254" s="25"/>
      <c r="S254" s="25"/>
      <c r="T254" s="25"/>
      <c r="U254" s="25"/>
      <c r="V254" s="25"/>
      <c r="AJ254" s="25"/>
      <c r="AK254" s="25"/>
    </row>
    <row r="255" spans="3:37" x14ac:dyDescent="0.35">
      <c r="C255" s="3" t="s">
        <v>285</v>
      </c>
      <c r="E255" s="25"/>
      <c r="F255" s="6"/>
      <c r="G255" s="6"/>
      <c r="H255" s="6">
        <f t="shared" ref="H255:V255" si="78">H60</f>
        <v>3457.5421754095578</v>
      </c>
      <c r="I255" s="6">
        <f t="shared" si="78"/>
        <v>3142.4270924006</v>
      </c>
      <c r="J255" s="6">
        <f t="shared" si="78"/>
        <v>2838.1823444703646</v>
      </c>
      <c r="K255" s="6">
        <f t="shared" si="78"/>
        <v>2532.8868984403275</v>
      </c>
      <c r="L255" s="6">
        <f t="shared" si="78"/>
        <v>2232.1424978385849</v>
      </c>
      <c r="M255" s="6">
        <f t="shared" si="78"/>
        <v>2050.5655302919677</v>
      </c>
      <c r="N255" s="6">
        <f t="shared" si="78"/>
        <v>1860.6344824255677</v>
      </c>
      <c r="O255" s="6">
        <f t="shared" si="78"/>
        <v>1683.2301453446807</v>
      </c>
      <c r="P255" s="6">
        <f t="shared" si="78"/>
        <v>1519.4485532644467</v>
      </c>
      <c r="Q255" s="6">
        <f t="shared" si="78"/>
        <v>1356.0174024001176</v>
      </c>
      <c r="R255" s="6">
        <f t="shared" si="78"/>
        <v>-180.76361312254056</v>
      </c>
      <c r="S255" s="6">
        <f t="shared" si="78"/>
        <v>-158.79277041600207</v>
      </c>
      <c r="T255" s="6">
        <f t="shared" si="78"/>
        <v>-135.63730291258724</v>
      </c>
      <c r="U255" s="6">
        <f t="shared" si="78"/>
        <v>-113.1147764660216</v>
      </c>
      <c r="V255" s="6">
        <f t="shared" si="78"/>
        <v>-90.789649066864143</v>
      </c>
      <c r="AJ255" s="25"/>
      <c r="AK255" s="25"/>
    </row>
    <row r="256" spans="3:37" hidden="1" x14ac:dyDescent="0.35">
      <c r="C256" s="41"/>
      <c r="E256" s="25"/>
      <c r="F256" s="25"/>
      <c r="G256" s="25"/>
      <c r="H256" s="25"/>
      <c r="I256" s="25"/>
      <c r="J256" s="25"/>
      <c r="K256" s="25"/>
      <c r="L256" s="25"/>
      <c r="M256" s="25"/>
      <c r="N256" s="25"/>
      <c r="O256" s="25"/>
      <c r="P256" s="25"/>
      <c r="Q256" s="25"/>
      <c r="R256" s="25"/>
      <c r="S256" s="25"/>
      <c r="T256" s="25"/>
      <c r="U256" s="25"/>
      <c r="V256" s="25"/>
      <c r="AJ256" s="25"/>
      <c r="AK256" s="25"/>
    </row>
    <row r="257" spans="3:37" hidden="1" x14ac:dyDescent="0.35">
      <c r="E257" s="25"/>
      <c r="F257" s="25"/>
      <c r="G257" s="25"/>
      <c r="H257" s="25"/>
      <c r="I257" s="25"/>
      <c r="J257" s="25"/>
      <c r="K257" s="25"/>
      <c r="L257" s="25"/>
      <c r="M257" s="25"/>
      <c r="N257" s="25"/>
      <c r="O257" s="25"/>
      <c r="P257" s="25"/>
      <c r="Q257" s="25"/>
      <c r="R257" s="25"/>
      <c r="S257" s="25"/>
      <c r="T257" s="25"/>
      <c r="U257" s="25"/>
      <c r="V257" s="25"/>
      <c r="X257" s="29"/>
      <c r="Y257" s="29"/>
      <c r="Z257" s="29"/>
      <c r="AA257" s="29"/>
      <c r="AB257" s="29"/>
      <c r="AJ257" s="25"/>
      <c r="AK257" s="25"/>
    </row>
    <row r="258" spans="3:37" x14ac:dyDescent="0.35">
      <c r="E258" s="25"/>
      <c r="F258" s="25"/>
      <c r="G258" s="54" t="s">
        <v>351</v>
      </c>
      <c r="H258" s="25"/>
      <c r="I258" s="25"/>
      <c r="J258" s="25"/>
      <c r="K258" s="25"/>
      <c r="L258" s="25"/>
      <c r="M258" s="25"/>
      <c r="N258" s="25"/>
      <c r="O258" s="25"/>
      <c r="P258" s="25"/>
      <c r="Q258" s="25"/>
      <c r="R258" s="25"/>
      <c r="S258" s="25"/>
      <c r="T258" s="25"/>
      <c r="U258" s="25"/>
      <c r="V258" s="25"/>
      <c r="X258" s="29"/>
      <c r="Y258" s="29"/>
      <c r="Z258" s="29"/>
      <c r="AA258" s="29"/>
      <c r="AB258" s="29"/>
      <c r="AC258" s="29"/>
      <c r="AD258" s="29"/>
      <c r="AJ258" s="25"/>
      <c r="AK258" s="25"/>
    </row>
    <row r="259" spans="3:37" x14ac:dyDescent="0.35">
      <c r="C259" s="3" t="s">
        <v>286</v>
      </c>
      <c r="E259" s="25"/>
      <c r="F259" s="6"/>
      <c r="G259" s="6"/>
      <c r="H259" s="6">
        <f t="shared" ref="H259:K259" si="79">H255+H244</f>
        <v>3197.623195814208</v>
      </c>
      <c r="I259" s="6">
        <f t="shared" si="79"/>
        <v>2611.8728649178161</v>
      </c>
      <c r="J259" s="6">
        <f t="shared" si="79"/>
        <v>2029.938161035539</v>
      </c>
      <c r="K259" s="6">
        <f t="shared" si="79"/>
        <v>1448.3046024508044</v>
      </c>
      <c r="L259" s="6">
        <f>L255+L244</f>
        <v>878.6346239466011</v>
      </c>
      <c r="M259" s="6">
        <f t="shared" ref="M259:V259" si="80">M255+M244</f>
        <v>430.80130786961809</v>
      </c>
      <c r="N259" s="6">
        <f t="shared" si="80"/>
        <v>-14.239335379058275</v>
      </c>
      <c r="O259" s="6">
        <f t="shared" si="80"/>
        <v>-435.03696514827379</v>
      </c>
      <c r="P259" s="6">
        <f t="shared" si="80"/>
        <v>-829.33112285268408</v>
      </c>
      <c r="Q259" s="6">
        <f t="shared" si="80"/>
        <v>-1208.7482915539117</v>
      </c>
      <c r="R259" s="6">
        <f t="shared" si="80"/>
        <v>-2528.3253691510472</v>
      </c>
      <c r="S259" s="6">
        <f t="shared" si="80"/>
        <v>-2300.3521652279887</v>
      </c>
      <c r="T259" s="6">
        <f t="shared" si="80"/>
        <v>-2086.2897477417882</v>
      </c>
      <c r="U259" s="6">
        <f t="shared" si="80"/>
        <v>-1889.5667960523563</v>
      </c>
      <c r="V259" s="6">
        <f t="shared" si="80"/>
        <v>-1709.8817839008927</v>
      </c>
      <c r="W259" s="43" t="s">
        <v>389</v>
      </c>
      <c r="AJ259" s="25"/>
      <c r="AK259" s="25"/>
    </row>
    <row r="260" spans="3:37" hidden="1" x14ac:dyDescent="0.35">
      <c r="C260" s="41"/>
      <c r="E260" s="25"/>
      <c r="F260" s="25"/>
      <c r="G260" s="25"/>
      <c r="H260" s="25"/>
      <c r="I260" s="25"/>
      <c r="J260" s="25"/>
      <c r="K260" s="25"/>
      <c r="L260" s="25"/>
      <c r="M260" s="25"/>
      <c r="N260" s="25"/>
      <c r="O260" s="25"/>
      <c r="P260" s="25"/>
      <c r="Q260" s="25"/>
      <c r="R260" s="25"/>
      <c r="S260" s="25"/>
      <c r="T260" s="25"/>
      <c r="U260" s="25"/>
      <c r="V260" s="25"/>
      <c r="W260" s="14"/>
      <c r="AJ260" s="25"/>
      <c r="AK260" s="25"/>
    </row>
    <row r="261" spans="3:37" hidden="1" x14ac:dyDescent="0.35">
      <c r="E261" s="25"/>
      <c r="F261" s="25"/>
      <c r="G261" s="25"/>
      <c r="H261" s="25"/>
      <c r="I261" s="25"/>
      <c r="J261" s="25"/>
      <c r="K261" s="25"/>
      <c r="L261" s="25"/>
      <c r="M261" s="25"/>
      <c r="N261" s="25"/>
      <c r="O261" s="25"/>
      <c r="P261" s="25"/>
      <c r="Q261" s="25"/>
      <c r="R261" s="25"/>
      <c r="S261" s="25"/>
      <c r="T261" s="25"/>
      <c r="U261" s="25"/>
      <c r="V261" s="25"/>
      <c r="W261" s="14"/>
      <c r="AJ261" s="25"/>
      <c r="AK261" s="25"/>
    </row>
    <row r="262" spans="3:37" x14ac:dyDescent="0.35">
      <c r="C262" s="47" t="s">
        <v>390</v>
      </c>
      <c r="D262" s="27"/>
      <c r="E262" s="26"/>
      <c r="F262" s="21"/>
      <c r="G262" s="21"/>
      <c r="H262" s="21">
        <f t="shared" ref="H262:V262" si="81">H179</f>
        <v>3197.623195814208</v>
      </c>
      <c r="I262" s="21">
        <f t="shared" si="81"/>
        <v>5809.4960607320245</v>
      </c>
      <c r="J262" s="21">
        <f t="shared" si="81"/>
        <v>7839.4342217675639</v>
      </c>
      <c r="K262" s="21">
        <f t="shared" si="81"/>
        <v>9287.7388242183679</v>
      </c>
      <c r="L262" s="21">
        <f t="shared" si="81"/>
        <v>10166.37344816497</v>
      </c>
      <c r="M262" s="21">
        <f t="shared" si="81"/>
        <v>10597.174756034588</v>
      </c>
      <c r="N262" s="21">
        <f t="shared" si="81"/>
        <v>10582.935420655531</v>
      </c>
      <c r="O262" s="21">
        <f t="shared" si="81"/>
        <v>10147.898455507257</v>
      </c>
      <c r="P262" s="21">
        <f t="shared" si="81"/>
        <v>9318.567332654573</v>
      </c>
      <c r="Q262" s="21">
        <f t="shared" si="81"/>
        <v>8109.8190411006617</v>
      </c>
      <c r="R262" s="21">
        <f t="shared" si="81"/>
        <v>5581.4936719496145</v>
      </c>
      <c r="S262" s="21">
        <f t="shared" si="81"/>
        <v>3281.1415067216258</v>
      </c>
      <c r="T262" s="21">
        <f t="shared" si="81"/>
        <v>1194.8517589798375</v>
      </c>
      <c r="U262" s="21">
        <f t="shared" si="81"/>
        <v>-694.71503707251873</v>
      </c>
      <c r="V262" s="21">
        <f t="shared" si="81"/>
        <v>-2404.5968209734115</v>
      </c>
      <c r="W262" s="75">
        <f>V262/(W212+W224)</f>
        <v>-5.598279732971557</v>
      </c>
      <c r="X262" s="42" t="s">
        <v>276</v>
      </c>
      <c r="AJ262" s="25"/>
      <c r="AK262" s="25"/>
    </row>
    <row r="263" spans="3:37" x14ac:dyDescent="0.35">
      <c r="C263" s="3"/>
      <c r="D263" s="27"/>
      <c r="E263" s="26"/>
      <c r="F263" s="21"/>
      <c r="G263" s="21"/>
      <c r="H263" s="21"/>
      <c r="I263" s="21"/>
      <c r="J263" s="21"/>
      <c r="K263" s="21"/>
      <c r="L263" s="21"/>
      <c r="M263" s="21"/>
      <c r="N263" s="21"/>
      <c r="O263" s="21"/>
      <c r="P263" s="21"/>
      <c r="Q263" s="21"/>
      <c r="R263" s="21"/>
      <c r="S263" s="21"/>
      <c r="T263" s="21"/>
      <c r="U263" s="21"/>
      <c r="V263" s="21"/>
      <c r="W263" s="43" t="s">
        <v>392</v>
      </c>
      <c r="X263" s="33"/>
      <c r="Y263" s="33"/>
      <c r="AJ263" s="25"/>
      <c r="AK263" s="25"/>
    </row>
    <row r="264" spans="3:37" x14ac:dyDescent="0.35">
      <c r="C264" s="17" t="s">
        <v>382</v>
      </c>
      <c r="D264" s="26"/>
      <c r="E264" s="26"/>
      <c r="F264" s="21"/>
      <c r="G264" s="21"/>
      <c r="H264" s="21">
        <f t="shared" ref="H264:V264" si="82">H193</f>
        <v>122.33575341657703</v>
      </c>
      <c r="I264" s="21">
        <f t="shared" si="82"/>
        <v>114.57940798964299</v>
      </c>
      <c r="J264" s="21">
        <f t="shared" si="82"/>
        <v>105.31402628691984</v>
      </c>
      <c r="K264" s="21">
        <f t="shared" si="82"/>
        <v>95.390636247095387</v>
      </c>
      <c r="L264" s="21">
        <f t="shared" si="82"/>
        <v>85.450215119309959</v>
      </c>
      <c r="M264" s="21">
        <f t="shared" si="82"/>
        <v>78.645220139082426</v>
      </c>
      <c r="N264" s="21">
        <f t="shared" si="82"/>
        <v>72.195470227861435</v>
      </c>
      <c r="O264" s="21">
        <f t="shared" si="82"/>
        <v>65.996932132652631</v>
      </c>
      <c r="P264" s="21">
        <f t="shared" si="82"/>
        <v>59.850971979879141</v>
      </c>
      <c r="Q264" s="21">
        <f t="shared" si="82"/>
        <v>53.673932760963261</v>
      </c>
      <c r="R264" s="21">
        <f t="shared" si="82"/>
        <v>50.062038091837564</v>
      </c>
      <c r="S264" s="21">
        <f t="shared" si="82"/>
        <v>46.222646118963155</v>
      </c>
      <c r="T264" s="21">
        <f t="shared" si="82"/>
        <v>42.173376947703218</v>
      </c>
      <c r="U264" s="21">
        <f t="shared" si="82"/>
        <v>37.971738186940037</v>
      </c>
      <c r="V264" s="21">
        <f t="shared" si="82"/>
        <v>33.796181213778631</v>
      </c>
      <c r="W264" s="51">
        <f>SUM(H264:V264)</f>
        <v>1063.6585468592068</v>
      </c>
      <c r="X264" s="42" t="s">
        <v>399</v>
      </c>
      <c r="Y264" s="33"/>
      <c r="AJ264" s="25"/>
      <c r="AK264" s="25"/>
    </row>
    <row r="265" spans="3:37" x14ac:dyDescent="0.35">
      <c r="C265" s="17" t="s">
        <v>383</v>
      </c>
      <c r="D265" s="26"/>
      <c r="E265" s="26"/>
      <c r="F265" s="21"/>
      <c r="G265" s="21"/>
      <c r="H265" s="20">
        <f t="shared" ref="H265:V265" si="83">H205</f>
        <v>39.789703798741684</v>
      </c>
      <c r="I265" s="20">
        <f t="shared" si="83"/>
        <v>37.266952448631386</v>
      </c>
      <c r="J265" s="20">
        <f t="shared" si="83"/>
        <v>34.253387049820681</v>
      </c>
      <c r="K265" s="20">
        <f t="shared" si="83"/>
        <v>31.025804439367782</v>
      </c>
      <c r="L265" s="20">
        <f t="shared" si="83"/>
        <v>27.792682467555565</v>
      </c>
      <c r="M265" s="20">
        <f t="shared" si="83"/>
        <v>25.579357850236558</v>
      </c>
      <c r="N265" s="20">
        <f t="shared" si="83"/>
        <v>23.481576691611934</v>
      </c>
      <c r="O265" s="20">
        <f t="shared" si="83"/>
        <v>21.465502176145268</v>
      </c>
      <c r="P265" s="20">
        <f t="shared" si="83"/>
        <v>19.466528636455692</v>
      </c>
      <c r="Q265" s="20">
        <f t="shared" si="83"/>
        <v>17.457446630503302</v>
      </c>
      <c r="R265" s="20">
        <f t="shared" si="83"/>
        <v>0.20816769172949781</v>
      </c>
      <c r="S265" s="20">
        <f t="shared" si="83"/>
        <v>0.28874399859652711</v>
      </c>
      <c r="T265" s="20">
        <f t="shared" si="83"/>
        <v>0.3735297405909454</v>
      </c>
      <c r="U265" s="20">
        <f t="shared" si="83"/>
        <v>0.44359394071497188</v>
      </c>
      <c r="V265" s="20">
        <f t="shared" si="83"/>
        <v>0.51253746398865496</v>
      </c>
      <c r="W265" s="51">
        <f>SUM(H265:V265)</f>
        <v>279.40551502469043</v>
      </c>
      <c r="X265" s="42" t="s">
        <v>407</v>
      </c>
      <c r="AJ265" s="25"/>
      <c r="AK265" s="25"/>
    </row>
    <row r="266" spans="3:37" x14ac:dyDescent="0.35">
      <c r="C266" s="41"/>
      <c r="E266" s="25"/>
      <c r="F266" s="25"/>
      <c r="G266" s="25"/>
      <c r="H266" s="25"/>
      <c r="I266" s="25"/>
      <c r="J266" s="25"/>
      <c r="K266" s="25"/>
      <c r="L266" s="25"/>
      <c r="M266" s="25"/>
      <c r="N266" s="25"/>
      <c r="O266" s="25"/>
      <c r="P266" s="25"/>
      <c r="Q266" s="25"/>
      <c r="R266" s="25"/>
      <c r="S266" s="25"/>
      <c r="T266" s="25"/>
      <c r="U266" s="25"/>
      <c r="V266" s="25"/>
      <c r="Z266" s="30"/>
      <c r="AA266" s="30"/>
      <c r="AB266" s="30"/>
      <c r="AC266" s="30"/>
      <c r="AD266" s="30"/>
      <c r="AJ266" s="25"/>
      <c r="AK266" s="25"/>
    </row>
    <row r="267" spans="3:37" x14ac:dyDescent="0.35">
      <c r="F267" s="25"/>
      <c r="G267" s="25"/>
      <c r="H267" s="25"/>
      <c r="I267" s="25"/>
      <c r="J267" s="25"/>
      <c r="K267" s="25"/>
      <c r="L267" s="25"/>
      <c r="M267" s="25"/>
    </row>
  </sheetData>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2:AO266"/>
  <sheetViews>
    <sheetView workbookViewId="0">
      <pane xSplit="4" ySplit="9" topLeftCell="E10" activePane="bottomRight" state="frozen"/>
      <selection activeCell="W237" sqref="W237"/>
      <selection pane="topRight" activeCell="W237" sqref="W237"/>
      <selection pane="bottomLeft" activeCell="W237" sqref="W237"/>
      <selection pane="bottomRight" activeCell="D2" sqref="C2:D2"/>
    </sheetView>
  </sheetViews>
  <sheetFormatPr baseColWidth="10" defaultColWidth="8.81640625" defaultRowHeight="14.5" x14ac:dyDescent="0.35"/>
  <cols>
    <col min="1" max="2" width="4.81640625" customWidth="1"/>
    <col min="3" max="3" width="35.54296875" customWidth="1"/>
    <col min="4" max="4" width="7.6328125" customWidth="1"/>
    <col min="5" max="22" width="5.81640625" customWidth="1"/>
    <col min="23" max="23" width="7.1796875" customWidth="1"/>
    <col min="24" max="35" width="6.81640625" style="25" customWidth="1"/>
    <col min="36" max="46" width="6.81640625" customWidth="1"/>
  </cols>
  <sheetData>
    <row r="2" spans="1:35" x14ac:dyDescent="0.35">
      <c r="C2" s="174" t="s">
        <v>409</v>
      </c>
      <c r="D2" s="161"/>
      <c r="E2" s="120" t="s">
        <v>410</v>
      </c>
    </row>
    <row r="3" spans="1:35" x14ac:dyDescent="0.35">
      <c r="C3" s="48"/>
    </row>
    <row r="4" spans="1:35" x14ac:dyDescent="0.35">
      <c r="C4" s="11" t="s">
        <v>245</v>
      </c>
      <c r="D4" s="12"/>
    </row>
    <row r="5" spans="1:35" x14ac:dyDescent="0.35">
      <c r="C5" s="3" t="s">
        <v>243</v>
      </c>
      <c r="D5" s="37">
        <v>2021</v>
      </c>
    </row>
    <row r="6" spans="1:35" x14ac:dyDescent="0.35">
      <c r="C6" s="3" t="s">
        <v>244</v>
      </c>
      <c r="D6" s="37">
        <v>2035</v>
      </c>
    </row>
    <row r="8" spans="1:35" x14ac:dyDescent="0.35">
      <c r="C8" s="2" t="s">
        <v>77</v>
      </c>
      <c r="E8" s="3"/>
      <c r="F8" s="3" t="s">
        <v>140</v>
      </c>
      <c r="G8" s="3"/>
      <c r="H8" s="3"/>
      <c r="I8" s="3"/>
      <c r="J8" s="3"/>
      <c r="K8" s="3"/>
      <c r="L8" s="3"/>
      <c r="M8" s="3"/>
      <c r="N8" s="3"/>
      <c r="O8" s="3"/>
      <c r="P8" s="3"/>
      <c r="Q8" s="3"/>
      <c r="R8" s="3"/>
      <c r="S8" s="3"/>
      <c r="T8" s="3"/>
      <c r="U8" s="3"/>
      <c r="V8" s="3"/>
      <c r="W8" s="3"/>
      <c r="Y8" s="17"/>
    </row>
    <row r="9" spans="1:35" x14ac:dyDescent="0.35">
      <c r="E9" s="3"/>
      <c r="F9" s="4">
        <v>2019</v>
      </c>
      <c r="G9" s="4">
        <f>F9+1</f>
        <v>2020</v>
      </c>
      <c r="H9" s="4">
        <f t="shared" ref="H9:Q9" si="0">G9+1</f>
        <v>2021</v>
      </c>
      <c r="I9" s="4">
        <f t="shared" si="0"/>
        <v>2022</v>
      </c>
      <c r="J9" s="4">
        <f t="shared" si="0"/>
        <v>2023</v>
      </c>
      <c r="K9" s="4">
        <f t="shared" si="0"/>
        <v>2024</v>
      </c>
      <c r="L9" s="4">
        <f t="shared" si="0"/>
        <v>2025</v>
      </c>
      <c r="M9" s="4">
        <f t="shared" si="0"/>
        <v>2026</v>
      </c>
      <c r="N9" s="4">
        <f t="shared" si="0"/>
        <v>2027</v>
      </c>
      <c r="O9" s="4">
        <f t="shared" si="0"/>
        <v>2028</v>
      </c>
      <c r="P9" s="4">
        <f t="shared" si="0"/>
        <v>2029</v>
      </c>
      <c r="Q9" s="4">
        <f t="shared" si="0"/>
        <v>2030</v>
      </c>
      <c r="R9" s="4">
        <f t="shared" ref="R9" si="1">Q9+1</f>
        <v>2031</v>
      </c>
      <c r="S9" s="4">
        <f t="shared" ref="S9" si="2">R9+1</f>
        <v>2032</v>
      </c>
      <c r="T9" s="4">
        <f t="shared" ref="T9" si="3">S9+1</f>
        <v>2033</v>
      </c>
      <c r="U9" s="4">
        <f t="shared" ref="U9" si="4">T9+1</f>
        <v>2034</v>
      </c>
      <c r="V9" s="4">
        <f t="shared" ref="V9" si="5">U9+1</f>
        <v>2035</v>
      </c>
      <c r="W9" s="3"/>
      <c r="X9" s="50"/>
      <c r="Y9" s="50"/>
      <c r="Z9" s="50"/>
      <c r="AA9" s="50"/>
      <c r="AB9" s="50"/>
      <c r="AC9" s="50"/>
      <c r="AD9" s="50"/>
    </row>
    <row r="10" spans="1:35" s="3" customFormat="1" ht="12" x14ac:dyDescent="0.3">
      <c r="A10" s="17"/>
      <c r="C10" s="11" t="s">
        <v>78</v>
      </c>
      <c r="D10" s="12" t="s">
        <v>0</v>
      </c>
      <c r="E10" s="17"/>
      <c r="F10" s="15">
        <v>161.59371979340048</v>
      </c>
      <c r="G10" s="15">
        <v>151.46392057573786</v>
      </c>
      <c r="H10" s="28">
        <v>123.86881184367589</v>
      </c>
      <c r="I10" s="28">
        <v>99.948630979922584</v>
      </c>
      <c r="J10" s="28">
        <v>60.747857489772286</v>
      </c>
      <c r="K10" s="28">
        <v>28.398279085802233</v>
      </c>
      <c r="L10" s="28">
        <v>17.766976531099083</v>
      </c>
      <c r="M10" s="28">
        <v>12.460928098139618</v>
      </c>
      <c r="N10" s="28">
        <v>7.818528547521189</v>
      </c>
      <c r="O10" s="28">
        <v>7.0137146665829659</v>
      </c>
      <c r="P10" s="28">
        <v>6.157277583097593</v>
      </c>
      <c r="Q10" s="28">
        <v>5.2097209580105455</v>
      </c>
      <c r="R10" s="28">
        <v>4.434138971976302</v>
      </c>
      <c r="S10" s="28">
        <v>3.6754051668896155</v>
      </c>
      <c r="T10" s="28">
        <v>2.9864183335206675</v>
      </c>
      <c r="U10" s="28">
        <v>2.3384409583106756</v>
      </c>
      <c r="V10" s="28">
        <v>1.7989123682369481</v>
      </c>
      <c r="W10" s="17"/>
      <c r="X10" s="17"/>
      <c r="Y10" s="17"/>
      <c r="Z10" s="17"/>
      <c r="AA10" s="17"/>
      <c r="AB10" s="17"/>
      <c r="AC10" s="17"/>
      <c r="AD10" s="17"/>
      <c r="AE10" s="17"/>
      <c r="AF10" s="17"/>
      <c r="AG10" s="17"/>
      <c r="AH10" s="17"/>
      <c r="AI10" s="17"/>
    </row>
    <row r="11" spans="1:35" s="3" customFormat="1" ht="12" x14ac:dyDescent="0.3">
      <c r="A11" s="17"/>
      <c r="C11" s="3" t="s">
        <v>22</v>
      </c>
      <c r="D11" s="3" t="s">
        <v>0</v>
      </c>
      <c r="E11" s="17"/>
      <c r="F11" s="16">
        <v>14.651441392184289</v>
      </c>
      <c r="G11" s="16">
        <v>13.347716274668231</v>
      </c>
      <c r="H11" s="16">
        <v>10.203296840888285</v>
      </c>
      <c r="I11" s="16">
        <v>7.1377785458721608</v>
      </c>
      <c r="J11" s="16">
        <v>3.9317018509876025</v>
      </c>
      <c r="K11" s="16">
        <v>1.86257204409447</v>
      </c>
      <c r="L11" s="16">
        <v>1.2290976032867083</v>
      </c>
      <c r="M11" s="16">
        <v>0.91792552617201062</v>
      </c>
      <c r="N11" s="16">
        <v>0.63418249470199306</v>
      </c>
      <c r="O11" s="16">
        <v>0.6739267783552888</v>
      </c>
      <c r="P11" s="16">
        <v>0.72541664726677535</v>
      </c>
      <c r="Q11" s="16">
        <v>0.71918540365634342</v>
      </c>
      <c r="R11" s="16">
        <v>0.67272888110728479</v>
      </c>
      <c r="S11" s="16">
        <v>0.63562379630105659</v>
      </c>
      <c r="T11" s="16">
        <v>0.61969383527735722</v>
      </c>
      <c r="U11" s="16">
        <v>0.56381448318648286</v>
      </c>
      <c r="V11" s="16">
        <v>0.51629468295031844</v>
      </c>
      <c r="W11" s="17"/>
      <c r="X11" s="17"/>
      <c r="Y11" s="17"/>
      <c r="Z11" s="17"/>
      <c r="AA11" s="17"/>
      <c r="AB11" s="17"/>
      <c r="AC11" s="17"/>
      <c r="AD11" s="17"/>
      <c r="AE11" s="17"/>
      <c r="AF11" s="17"/>
      <c r="AG11" s="17"/>
      <c r="AH11" s="17"/>
      <c r="AI11" s="17"/>
    </row>
    <row r="12" spans="1:35" s="3" customFormat="1" ht="12" x14ac:dyDescent="0.3">
      <c r="A12" s="17"/>
      <c r="C12" s="3" t="s">
        <v>23</v>
      </c>
      <c r="D12" s="3" t="s">
        <v>0</v>
      </c>
      <c r="E12" s="17"/>
      <c r="F12" s="16">
        <v>146.94227840121619</v>
      </c>
      <c r="G12" s="16">
        <v>138.11620430106962</v>
      </c>
      <c r="H12" s="16">
        <v>113.6655150027876</v>
      </c>
      <c r="I12" s="16">
        <v>92.810852434050418</v>
      </c>
      <c r="J12" s="16">
        <v>56.816155638784686</v>
      </c>
      <c r="K12" s="16">
        <v>26.535707041707763</v>
      </c>
      <c r="L12" s="16">
        <v>16.537878927812375</v>
      </c>
      <c r="M12" s="16">
        <v>11.543002571967607</v>
      </c>
      <c r="N12" s="16">
        <v>7.1843460528191958</v>
      </c>
      <c r="O12" s="16">
        <v>6.3397878882276775</v>
      </c>
      <c r="P12" s="16">
        <v>5.4318609358308176</v>
      </c>
      <c r="Q12" s="16">
        <v>4.490535554354202</v>
      </c>
      <c r="R12" s="16">
        <v>3.7614100908690169</v>
      </c>
      <c r="S12" s="16">
        <v>3.039781370588559</v>
      </c>
      <c r="T12" s="16">
        <v>2.3667244982433102</v>
      </c>
      <c r="U12" s="16">
        <v>1.7746264751241929</v>
      </c>
      <c r="V12" s="16">
        <v>1.2826176852866296</v>
      </c>
      <c r="W12" s="17"/>
      <c r="X12" s="17"/>
      <c r="Y12" s="17"/>
      <c r="Z12" s="17"/>
      <c r="AA12" s="17"/>
      <c r="AB12" s="17"/>
      <c r="AC12" s="17"/>
      <c r="AD12" s="17"/>
      <c r="AE12" s="17"/>
      <c r="AF12" s="17"/>
      <c r="AG12" s="17"/>
      <c r="AH12" s="17"/>
      <c r="AI12" s="17"/>
    </row>
    <row r="13" spans="1:35" s="3" customFormat="1" ht="12" x14ac:dyDescent="0.3">
      <c r="A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 customFormat="1" ht="12" x14ac:dyDescent="0.3">
      <c r="A14" s="17"/>
      <c r="C14" s="11" t="s">
        <v>274</v>
      </c>
      <c r="D14" s="12" t="s">
        <v>0</v>
      </c>
      <c r="E14" s="17"/>
      <c r="F14" s="15">
        <f>IF(OR(F$9&lt;$D$5,F$9&gt;$D$6),0,F10)</f>
        <v>0</v>
      </c>
      <c r="G14" s="15">
        <f t="shared" ref="G14:V14" si="6">IF(OR(G$9&lt;$D$5,G$9&gt;$D$6),0,G10)</f>
        <v>0</v>
      </c>
      <c r="H14" s="15">
        <f t="shared" si="6"/>
        <v>123.86881184367589</v>
      </c>
      <c r="I14" s="15">
        <f t="shared" si="6"/>
        <v>99.948630979922584</v>
      </c>
      <c r="J14" s="15">
        <f t="shared" si="6"/>
        <v>60.747857489772286</v>
      </c>
      <c r="K14" s="15">
        <f t="shared" si="6"/>
        <v>28.398279085802233</v>
      </c>
      <c r="L14" s="15">
        <f t="shared" si="6"/>
        <v>17.766976531099083</v>
      </c>
      <c r="M14" s="15">
        <f t="shared" si="6"/>
        <v>12.460928098139618</v>
      </c>
      <c r="N14" s="15">
        <f t="shared" si="6"/>
        <v>7.818528547521189</v>
      </c>
      <c r="O14" s="15">
        <f t="shared" si="6"/>
        <v>7.0137146665829659</v>
      </c>
      <c r="P14" s="15">
        <f t="shared" si="6"/>
        <v>6.157277583097593</v>
      </c>
      <c r="Q14" s="15">
        <f t="shared" si="6"/>
        <v>5.2097209580105455</v>
      </c>
      <c r="R14" s="15">
        <f t="shared" si="6"/>
        <v>4.434138971976302</v>
      </c>
      <c r="S14" s="15">
        <f t="shared" si="6"/>
        <v>3.6754051668896155</v>
      </c>
      <c r="T14" s="15">
        <f t="shared" si="6"/>
        <v>2.9864183335206675</v>
      </c>
      <c r="U14" s="15">
        <f t="shared" si="6"/>
        <v>2.3384409583106756</v>
      </c>
      <c r="V14" s="15">
        <f t="shared" si="6"/>
        <v>1.7989123682369481</v>
      </c>
      <c r="W14" s="17"/>
      <c r="X14" s="17"/>
      <c r="Y14" s="17"/>
      <c r="Z14" s="17"/>
      <c r="AA14" s="17"/>
      <c r="AB14" s="17"/>
      <c r="AC14" s="17"/>
      <c r="AD14" s="17"/>
      <c r="AE14" s="17"/>
      <c r="AF14" s="17"/>
      <c r="AG14" s="17"/>
      <c r="AH14" s="17"/>
      <c r="AI14" s="17"/>
    </row>
    <row r="15" spans="1:35" s="3" customFormat="1" ht="12" x14ac:dyDescent="0.3">
      <c r="A15" s="17"/>
      <c r="C15" s="3" t="s">
        <v>22</v>
      </c>
      <c r="D15" s="3" t="s">
        <v>0</v>
      </c>
      <c r="E15" s="17"/>
      <c r="F15" s="16">
        <f>IF(OR(F$9&lt;$D$5,F$9&gt;$D$6),0,F11)</f>
        <v>0</v>
      </c>
      <c r="G15" s="16">
        <f t="shared" ref="G15:V15" si="7">IF(OR(G$9&lt;$D$5,G$9&gt;$D$6),0,G11)</f>
        <v>0</v>
      </c>
      <c r="H15" s="16">
        <f t="shared" si="7"/>
        <v>10.203296840888285</v>
      </c>
      <c r="I15" s="16">
        <f t="shared" si="7"/>
        <v>7.1377785458721608</v>
      </c>
      <c r="J15" s="16">
        <f t="shared" si="7"/>
        <v>3.9317018509876025</v>
      </c>
      <c r="K15" s="16">
        <f t="shared" si="7"/>
        <v>1.86257204409447</v>
      </c>
      <c r="L15" s="16">
        <f t="shared" si="7"/>
        <v>1.2290976032867083</v>
      </c>
      <c r="M15" s="16">
        <f t="shared" si="7"/>
        <v>0.91792552617201062</v>
      </c>
      <c r="N15" s="16">
        <f t="shared" si="7"/>
        <v>0.63418249470199306</v>
      </c>
      <c r="O15" s="16">
        <f t="shared" si="7"/>
        <v>0.6739267783552888</v>
      </c>
      <c r="P15" s="16">
        <f t="shared" si="7"/>
        <v>0.72541664726677535</v>
      </c>
      <c r="Q15" s="16">
        <f t="shared" si="7"/>
        <v>0.71918540365634342</v>
      </c>
      <c r="R15" s="16">
        <f t="shared" si="7"/>
        <v>0.67272888110728479</v>
      </c>
      <c r="S15" s="16">
        <f t="shared" si="7"/>
        <v>0.63562379630105659</v>
      </c>
      <c r="T15" s="16">
        <f t="shared" si="7"/>
        <v>0.61969383527735722</v>
      </c>
      <c r="U15" s="16">
        <f t="shared" si="7"/>
        <v>0.56381448318648286</v>
      </c>
      <c r="V15" s="16">
        <f t="shared" si="7"/>
        <v>0.51629468295031844</v>
      </c>
      <c r="W15" s="17"/>
      <c r="X15" s="17"/>
      <c r="Y15" s="17"/>
      <c r="Z15" s="17"/>
      <c r="AA15" s="17"/>
      <c r="AB15" s="17"/>
      <c r="AC15" s="17"/>
      <c r="AD15" s="17"/>
      <c r="AE15" s="17"/>
      <c r="AF15" s="17"/>
      <c r="AG15" s="17"/>
      <c r="AH15" s="17"/>
      <c r="AI15" s="17"/>
    </row>
    <row r="16" spans="1:35" s="3" customFormat="1" ht="12" x14ac:dyDescent="0.3">
      <c r="A16" s="17"/>
      <c r="C16" s="3" t="s">
        <v>23</v>
      </c>
      <c r="D16" s="3" t="s">
        <v>0</v>
      </c>
      <c r="E16" s="17"/>
      <c r="F16" s="16">
        <f>IF(OR(F$9&lt;$D$5,F$9&gt;$D$6),0,F12)</f>
        <v>0</v>
      </c>
      <c r="G16" s="16">
        <f t="shared" ref="G16:V16" si="8">IF(OR(G$9&lt;$D$5,G$9&gt;$D$6),0,G12)</f>
        <v>0</v>
      </c>
      <c r="H16" s="16">
        <f t="shared" si="8"/>
        <v>113.6655150027876</v>
      </c>
      <c r="I16" s="16">
        <f t="shared" si="8"/>
        <v>92.810852434050418</v>
      </c>
      <c r="J16" s="16">
        <f t="shared" si="8"/>
        <v>56.816155638784686</v>
      </c>
      <c r="K16" s="16">
        <f t="shared" si="8"/>
        <v>26.535707041707763</v>
      </c>
      <c r="L16" s="16">
        <f t="shared" si="8"/>
        <v>16.537878927812375</v>
      </c>
      <c r="M16" s="16">
        <f t="shared" si="8"/>
        <v>11.543002571967607</v>
      </c>
      <c r="N16" s="16">
        <f t="shared" si="8"/>
        <v>7.1843460528191958</v>
      </c>
      <c r="O16" s="16">
        <f t="shared" si="8"/>
        <v>6.3397878882276775</v>
      </c>
      <c r="P16" s="16">
        <f t="shared" si="8"/>
        <v>5.4318609358308176</v>
      </c>
      <c r="Q16" s="16">
        <f t="shared" si="8"/>
        <v>4.490535554354202</v>
      </c>
      <c r="R16" s="16">
        <f t="shared" si="8"/>
        <v>3.7614100908690169</v>
      </c>
      <c r="S16" s="16">
        <f t="shared" si="8"/>
        <v>3.039781370588559</v>
      </c>
      <c r="T16" s="16">
        <f t="shared" si="8"/>
        <v>2.3667244982433102</v>
      </c>
      <c r="U16" s="16">
        <f t="shared" si="8"/>
        <v>1.7746264751241929</v>
      </c>
      <c r="V16" s="16">
        <f t="shared" si="8"/>
        <v>1.2826176852866296</v>
      </c>
      <c r="W16" s="17"/>
      <c r="X16" s="17"/>
      <c r="Y16" s="17"/>
      <c r="Z16" s="17"/>
      <c r="AA16" s="17"/>
      <c r="AB16" s="17"/>
      <c r="AC16" s="17"/>
      <c r="AD16" s="17"/>
      <c r="AE16" s="17"/>
      <c r="AF16" s="17"/>
      <c r="AG16" s="17"/>
      <c r="AH16" s="17"/>
      <c r="AI16" s="17"/>
    </row>
    <row r="17" spans="1:37" s="3" customFormat="1" ht="12" x14ac:dyDescent="0.3">
      <c r="A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7" s="3" customFormat="1" ht="12" x14ac:dyDescent="0.3">
      <c r="A18" s="17"/>
      <c r="C18" s="11" t="s">
        <v>275</v>
      </c>
      <c r="D18" s="12" t="s">
        <v>0</v>
      </c>
      <c r="E18" s="17"/>
      <c r="F18" s="15">
        <f t="shared" ref="F18:O18" si="9">IF(OR(F$9&lt;$D$5,F$9&gt;$D$6),0,F10)</f>
        <v>0</v>
      </c>
      <c r="G18" s="15">
        <f t="shared" si="9"/>
        <v>0</v>
      </c>
      <c r="H18" s="15">
        <f t="shared" si="9"/>
        <v>123.86881184367589</v>
      </c>
      <c r="I18" s="15">
        <f t="shared" si="9"/>
        <v>99.948630979922584</v>
      </c>
      <c r="J18" s="15">
        <f t="shared" si="9"/>
        <v>60.747857489772286</v>
      </c>
      <c r="K18" s="15">
        <f t="shared" si="9"/>
        <v>28.398279085802233</v>
      </c>
      <c r="L18" s="15">
        <f t="shared" si="9"/>
        <v>17.766976531099083</v>
      </c>
      <c r="M18" s="15">
        <f t="shared" si="9"/>
        <v>12.460928098139618</v>
      </c>
      <c r="N18" s="15">
        <f t="shared" si="9"/>
        <v>7.818528547521189</v>
      </c>
      <c r="O18" s="15">
        <f t="shared" si="9"/>
        <v>7.0137146665829659</v>
      </c>
      <c r="P18" s="56">
        <f>P20+P19</f>
        <v>6.157277583097593</v>
      </c>
      <c r="Q18" s="56">
        <f t="shared" ref="Q18" si="10">Q20+Q19</f>
        <v>5.2097209580105455</v>
      </c>
      <c r="R18" s="56">
        <f t="shared" ref="R18" si="11">R20+R19</f>
        <v>0.67272888110728479</v>
      </c>
      <c r="S18" s="56">
        <f t="shared" ref="S18" si="12">S20+S19</f>
        <v>0.63562379630105659</v>
      </c>
      <c r="T18" s="56">
        <f t="shared" ref="T18" si="13">T20+T19</f>
        <v>0.61969383527735722</v>
      </c>
      <c r="U18" s="56">
        <f t="shared" ref="U18" si="14">U20+U19</f>
        <v>0.56381448318648286</v>
      </c>
      <c r="V18" s="56">
        <f t="shared" ref="V18" si="15">V20+V19</f>
        <v>0.51629468295031844</v>
      </c>
      <c r="W18" s="17"/>
      <c r="X18" s="17"/>
      <c r="Y18" s="17"/>
      <c r="Z18" s="17"/>
      <c r="AA18" s="17"/>
      <c r="AB18" s="17"/>
      <c r="AC18" s="17"/>
      <c r="AD18" s="17"/>
      <c r="AE18" s="17"/>
      <c r="AF18" s="17"/>
      <c r="AG18" s="17"/>
      <c r="AH18" s="17"/>
      <c r="AI18" s="17"/>
    </row>
    <row r="19" spans="1:37" s="3" customFormat="1" ht="12" x14ac:dyDescent="0.3">
      <c r="A19" s="17"/>
      <c r="C19" s="3" t="s">
        <v>22</v>
      </c>
      <c r="D19" s="3" t="s">
        <v>0</v>
      </c>
      <c r="E19" s="17"/>
      <c r="F19" s="16">
        <f t="shared" ref="F19:O19" si="16">IF(OR(F$9&lt;$D$5,F$9&gt;$D$6),0,F11)</f>
        <v>0</v>
      </c>
      <c r="G19" s="16">
        <f t="shared" si="16"/>
        <v>0</v>
      </c>
      <c r="H19" s="16">
        <f t="shared" si="16"/>
        <v>10.203296840888285</v>
      </c>
      <c r="I19" s="16">
        <f t="shared" si="16"/>
        <v>7.1377785458721608</v>
      </c>
      <c r="J19" s="16">
        <f t="shared" si="16"/>
        <v>3.9317018509876025</v>
      </c>
      <c r="K19" s="16">
        <f t="shared" si="16"/>
        <v>1.86257204409447</v>
      </c>
      <c r="L19" s="16">
        <f t="shared" si="16"/>
        <v>1.2290976032867083</v>
      </c>
      <c r="M19" s="16">
        <f t="shared" si="16"/>
        <v>0.91792552617201062</v>
      </c>
      <c r="N19" s="16">
        <f t="shared" si="16"/>
        <v>0.63418249470199306</v>
      </c>
      <c r="O19" s="16">
        <f t="shared" si="16"/>
        <v>0.6739267783552888</v>
      </c>
      <c r="P19" s="16">
        <f t="shared" ref="P19:V19" si="17">IF(OR(P$9&lt;$D$5,P$9&gt;$D$6),0,P11)</f>
        <v>0.72541664726677535</v>
      </c>
      <c r="Q19" s="16">
        <f t="shared" si="17"/>
        <v>0.71918540365634342</v>
      </c>
      <c r="R19" s="16">
        <f t="shared" si="17"/>
        <v>0.67272888110728479</v>
      </c>
      <c r="S19" s="16">
        <f t="shared" si="17"/>
        <v>0.63562379630105659</v>
      </c>
      <c r="T19" s="16">
        <f t="shared" si="17"/>
        <v>0.61969383527735722</v>
      </c>
      <c r="U19" s="16">
        <f t="shared" si="17"/>
        <v>0.56381448318648286</v>
      </c>
      <c r="V19" s="16">
        <f t="shared" si="17"/>
        <v>0.51629468295031844</v>
      </c>
      <c r="W19" s="17"/>
      <c r="X19" s="17"/>
      <c r="Y19" s="17"/>
      <c r="Z19" s="17"/>
      <c r="AA19" s="17"/>
      <c r="AB19" s="17"/>
      <c r="AC19" s="17"/>
      <c r="AD19" s="17"/>
      <c r="AE19" s="17"/>
      <c r="AF19" s="17"/>
      <c r="AG19" s="17"/>
      <c r="AH19" s="17"/>
      <c r="AI19" s="17"/>
    </row>
    <row r="20" spans="1:37" s="3" customFormat="1" ht="12" x14ac:dyDescent="0.3">
      <c r="A20" s="17"/>
      <c r="C20" s="3" t="s">
        <v>23</v>
      </c>
      <c r="D20" s="3" t="s">
        <v>0</v>
      </c>
      <c r="E20" s="17"/>
      <c r="F20" s="16">
        <f t="shared" ref="F20:O20" si="18">IF(OR(F$9&lt;$D$5,F$9&gt;$D$6),0,F12)</f>
        <v>0</v>
      </c>
      <c r="G20" s="16">
        <f t="shared" si="18"/>
        <v>0</v>
      </c>
      <c r="H20" s="16">
        <f t="shared" si="18"/>
        <v>113.6655150027876</v>
      </c>
      <c r="I20" s="16">
        <f t="shared" si="18"/>
        <v>92.810852434050418</v>
      </c>
      <c r="J20" s="16">
        <f t="shared" si="18"/>
        <v>56.816155638784686</v>
      </c>
      <c r="K20" s="16">
        <f t="shared" si="18"/>
        <v>26.535707041707763</v>
      </c>
      <c r="L20" s="16">
        <f t="shared" si="18"/>
        <v>16.537878927812375</v>
      </c>
      <c r="M20" s="16">
        <f t="shared" si="18"/>
        <v>11.543002571967607</v>
      </c>
      <c r="N20" s="16">
        <f t="shared" si="18"/>
        <v>7.1843460528191958</v>
      </c>
      <c r="O20" s="16">
        <f t="shared" si="18"/>
        <v>6.3397878882276775</v>
      </c>
      <c r="P20" s="55">
        <f>IF(OR(P$9&lt;$D$5,P$9&gt;$D$6),0,IF(P$9-$D$5&gt;10-1,0,P12))</f>
        <v>5.4318609358308176</v>
      </c>
      <c r="Q20" s="55">
        <f t="shared" ref="Q20:V20" si="19">IF(OR(Q$9&lt;$D$5,Q$9&gt;$D$6),0,IF(Q$9-$D$5&gt;10-1,0,Q12))</f>
        <v>4.490535554354202</v>
      </c>
      <c r="R20" s="55">
        <f t="shared" si="19"/>
        <v>0</v>
      </c>
      <c r="S20" s="55">
        <f t="shared" si="19"/>
        <v>0</v>
      </c>
      <c r="T20" s="55">
        <f t="shared" si="19"/>
        <v>0</v>
      </c>
      <c r="U20" s="55">
        <f t="shared" si="19"/>
        <v>0</v>
      </c>
      <c r="V20" s="55">
        <f t="shared" si="19"/>
        <v>0</v>
      </c>
      <c r="W20" s="17"/>
      <c r="X20" s="17"/>
      <c r="Y20" s="17"/>
      <c r="Z20" s="17"/>
      <c r="AA20" s="17"/>
      <c r="AB20" s="17"/>
      <c r="AC20" s="17"/>
      <c r="AD20" s="17"/>
      <c r="AE20" s="17"/>
      <c r="AF20" s="17"/>
      <c r="AG20" s="17"/>
      <c r="AH20" s="17"/>
      <c r="AI20" s="17"/>
    </row>
    <row r="21" spans="1:37" s="3" customFormat="1" ht="12" x14ac:dyDescent="0.3">
      <c r="A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7" s="3" customFormat="1" ht="12" x14ac:dyDescent="0.3">
      <c r="A22" s="17"/>
      <c r="C22" s="11" t="s">
        <v>413</v>
      </c>
      <c r="D22" s="12"/>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7" s="3" customFormat="1" ht="12" x14ac:dyDescent="0.3">
      <c r="A23" s="17"/>
      <c r="C23" s="3" t="s">
        <v>222</v>
      </c>
      <c r="D23" s="35">
        <v>0.96</v>
      </c>
      <c r="E23" s="17"/>
      <c r="F23" s="18">
        <f t="shared" ref="F23:V23" si="20">F18*$D$23</f>
        <v>0</v>
      </c>
      <c r="G23" s="18">
        <f t="shared" si="20"/>
        <v>0</v>
      </c>
      <c r="H23" s="18">
        <f t="shared" si="20"/>
        <v>118.91405936992885</v>
      </c>
      <c r="I23" s="18">
        <f t="shared" si="20"/>
        <v>95.950685740725675</v>
      </c>
      <c r="J23" s="18">
        <f t="shared" si="20"/>
        <v>58.317943190181396</v>
      </c>
      <c r="K23" s="18">
        <f t="shared" si="20"/>
        <v>27.262347922370143</v>
      </c>
      <c r="L23" s="18">
        <f t="shared" si="20"/>
        <v>17.056297469855117</v>
      </c>
      <c r="M23" s="18">
        <f t="shared" si="20"/>
        <v>11.962490974214033</v>
      </c>
      <c r="N23" s="18">
        <f t="shared" si="20"/>
        <v>7.5057874056203415</v>
      </c>
      <c r="O23" s="18">
        <f t="shared" si="20"/>
        <v>6.7331660799196467</v>
      </c>
      <c r="P23" s="18">
        <f t="shared" si="20"/>
        <v>5.9109864797736886</v>
      </c>
      <c r="Q23" s="18">
        <f t="shared" si="20"/>
        <v>5.0013321196901233</v>
      </c>
      <c r="R23" s="18">
        <f t="shared" si="20"/>
        <v>0.64581972586299341</v>
      </c>
      <c r="S23" s="18">
        <f t="shared" si="20"/>
        <v>0.61019884444901429</v>
      </c>
      <c r="T23" s="18">
        <f t="shared" si="20"/>
        <v>0.59490608186626293</v>
      </c>
      <c r="U23" s="18">
        <f t="shared" si="20"/>
        <v>0.54126190385902351</v>
      </c>
      <c r="V23" s="18">
        <f t="shared" si="20"/>
        <v>0.49564289563230568</v>
      </c>
      <c r="W23" s="17"/>
      <c r="X23" s="17"/>
      <c r="Y23" s="17"/>
      <c r="Z23" s="17"/>
      <c r="AA23" s="17"/>
      <c r="AB23" s="17"/>
      <c r="AC23" s="17"/>
      <c r="AD23" s="17"/>
      <c r="AE23" s="17"/>
      <c r="AF23" s="17"/>
      <c r="AG23" s="17"/>
      <c r="AH23" s="17"/>
      <c r="AI23" s="17"/>
    </row>
    <row r="24" spans="1:37" s="3" customFormat="1" ht="12" x14ac:dyDescent="0.3">
      <c r="A24" s="17"/>
      <c r="C24" s="3" t="s">
        <v>223</v>
      </c>
      <c r="D24" s="59">
        <v>4.54545454545456E-3</v>
      </c>
      <c r="E24" s="17"/>
      <c r="F24" s="18">
        <f t="shared" ref="F24:V24" si="21">F18*$D$24</f>
        <v>0</v>
      </c>
      <c r="G24" s="18">
        <f t="shared" si="21"/>
        <v>0</v>
      </c>
      <c r="H24" s="18">
        <f t="shared" si="21"/>
        <v>0.5630400538348922</v>
      </c>
      <c r="I24" s="18">
        <f t="shared" si="21"/>
        <v>0.45431195899964955</v>
      </c>
      <c r="J24" s="18">
        <f t="shared" si="21"/>
        <v>0.27612662495351126</v>
      </c>
      <c r="K24" s="18">
        <f t="shared" si="21"/>
        <v>0.12908308675364694</v>
      </c>
      <c r="L24" s="18">
        <f t="shared" si="21"/>
        <v>8.0758984232268821E-2</v>
      </c>
      <c r="M24" s="18">
        <f t="shared" si="21"/>
        <v>5.6640582264271176E-2</v>
      </c>
      <c r="N24" s="18">
        <f t="shared" si="21"/>
        <v>3.5538766125096426E-2</v>
      </c>
      <c r="O24" s="18">
        <f t="shared" si="21"/>
        <v>3.1880521211740856E-2</v>
      </c>
      <c r="P24" s="18">
        <f t="shared" si="21"/>
        <v>2.7987625377716423E-2</v>
      </c>
      <c r="Q24" s="18">
        <f t="shared" si="21"/>
        <v>2.3680549809138918E-2</v>
      </c>
      <c r="R24" s="18">
        <f t="shared" si="21"/>
        <v>3.0578585504876677E-3</v>
      </c>
      <c r="S24" s="18">
        <f t="shared" si="21"/>
        <v>2.8891990740957212E-3</v>
      </c>
      <c r="T24" s="18">
        <f t="shared" si="21"/>
        <v>2.8167901603516326E-3</v>
      </c>
      <c r="U24" s="18">
        <f t="shared" si="21"/>
        <v>2.562793105393112E-3</v>
      </c>
      <c r="V24" s="18">
        <f t="shared" si="21"/>
        <v>2.3467940134105458E-3</v>
      </c>
      <c r="W24" s="17"/>
      <c r="X24" s="17"/>
      <c r="Y24" s="17"/>
      <c r="Z24" s="17"/>
      <c r="AA24" s="17"/>
      <c r="AB24" s="17"/>
      <c r="AC24" s="17"/>
      <c r="AD24" s="17"/>
      <c r="AE24" s="17"/>
      <c r="AF24" s="17"/>
      <c r="AG24" s="17"/>
      <c r="AH24" s="17"/>
      <c r="AI24" s="17"/>
    </row>
    <row r="25" spans="1:37" s="3" customFormat="1" ht="12" x14ac:dyDescent="0.3">
      <c r="A25" s="17"/>
      <c r="C25" s="3" t="s">
        <v>224</v>
      </c>
      <c r="D25" s="60">
        <v>3.545454545454544E-2</v>
      </c>
      <c r="E25" s="17"/>
      <c r="F25" s="18">
        <f t="shared" ref="F25:V25" si="22">F18*$D$25</f>
        <v>0</v>
      </c>
      <c r="G25" s="18">
        <f t="shared" si="22"/>
        <v>0</v>
      </c>
      <c r="H25" s="18">
        <f t="shared" si="22"/>
        <v>4.3917124199121433</v>
      </c>
      <c r="I25" s="18">
        <f t="shared" si="22"/>
        <v>3.5436332801972537</v>
      </c>
      <c r="J25" s="18">
        <f t="shared" si="22"/>
        <v>2.1537876746373801</v>
      </c>
      <c r="K25" s="18">
        <f t="shared" si="22"/>
        <v>1.0068480766784424</v>
      </c>
      <c r="L25" s="18">
        <f t="shared" si="22"/>
        <v>0.6299200770116945</v>
      </c>
      <c r="M25" s="18">
        <f t="shared" si="22"/>
        <v>0.44179654166131355</v>
      </c>
      <c r="N25" s="18">
        <f t="shared" si="22"/>
        <v>0.27720237577575113</v>
      </c>
      <c r="O25" s="18">
        <f t="shared" si="22"/>
        <v>0.24866806545157777</v>
      </c>
      <c r="P25" s="18">
        <f t="shared" si="22"/>
        <v>0.21830347794618729</v>
      </c>
      <c r="Q25" s="18">
        <f t="shared" si="22"/>
        <v>0.1847082885112829</v>
      </c>
      <c r="R25" s="18">
        <f t="shared" si="22"/>
        <v>2.3851296693803724E-2</v>
      </c>
      <c r="S25" s="18">
        <f t="shared" si="22"/>
        <v>2.2535752777946543E-2</v>
      </c>
      <c r="T25" s="18">
        <f t="shared" si="22"/>
        <v>2.1970963250742655E-2</v>
      </c>
      <c r="U25" s="18">
        <f t="shared" si="22"/>
        <v>1.9989786222066201E-2</v>
      </c>
      <c r="V25" s="18">
        <f t="shared" si="22"/>
        <v>1.8304993304602193E-2</v>
      </c>
      <c r="W25" s="17"/>
      <c r="X25" s="17"/>
      <c r="Y25" s="17"/>
      <c r="Z25" s="17"/>
      <c r="AA25" s="17"/>
      <c r="AB25" s="17"/>
      <c r="AC25" s="17"/>
      <c r="AD25" s="17"/>
      <c r="AE25" s="17"/>
      <c r="AF25" s="17"/>
      <c r="AG25" s="17"/>
      <c r="AH25" s="17"/>
      <c r="AI25" s="17"/>
    </row>
    <row r="26" spans="1:37" s="3" customFormat="1" ht="12" x14ac:dyDescent="0.3">
      <c r="A26" s="17"/>
      <c r="E26" s="17"/>
      <c r="F26" s="19">
        <f t="shared" ref="F26:V26" si="23">F23+F24+F25-F18</f>
        <v>0</v>
      </c>
      <c r="G26" s="19">
        <f t="shared" si="23"/>
        <v>0</v>
      </c>
      <c r="H26" s="19">
        <f t="shared" si="23"/>
        <v>0</v>
      </c>
      <c r="I26" s="19">
        <f t="shared" si="23"/>
        <v>0</v>
      </c>
      <c r="J26" s="19">
        <f t="shared" si="23"/>
        <v>0</v>
      </c>
      <c r="K26" s="19">
        <f t="shared" si="23"/>
        <v>0</v>
      </c>
      <c r="L26" s="19">
        <f t="shared" si="23"/>
        <v>0</v>
      </c>
      <c r="M26" s="19">
        <f t="shared" si="23"/>
        <v>0</v>
      </c>
      <c r="N26" s="19">
        <f t="shared" si="23"/>
        <v>0</v>
      </c>
      <c r="O26" s="19">
        <f t="shared" si="23"/>
        <v>0</v>
      </c>
      <c r="P26" s="19">
        <f t="shared" si="23"/>
        <v>0</v>
      </c>
      <c r="Q26" s="19">
        <f t="shared" si="23"/>
        <v>0</v>
      </c>
      <c r="R26" s="19">
        <f t="shared" si="23"/>
        <v>0</v>
      </c>
      <c r="S26" s="19">
        <f t="shared" si="23"/>
        <v>0</v>
      </c>
      <c r="T26" s="19">
        <f t="shared" si="23"/>
        <v>0</v>
      </c>
      <c r="U26" s="19">
        <f t="shared" si="23"/>
        <v>0</v>
      </c>
      <c r="V26" s="19">
        <f t="shared" si="23"/>
        <v>0</v>
      </c>
      <c r="W26" s="17"/>
      <c r="X26" s="17"/>
      <c r="Y26" s="17"/>
      <c r="Z26" s="17"/>
      <c r="AA26" s="17"/>
      <c r="AB26" s="17"/>
      <c r="AC26" s="17"/>
      <c r="AD26" s="17"/>
      <c r="AE26" s="17"/>
      <c r="AF26" s="17"/>
      <c r="AG26" s="17"/>
      <c r="AH26" s="17"/>
      <c r="AI26" s="17"/>
    </row>
    <row r="27" spans="1:37" s="3" customFormat="1" ht="12" x14ac:dyDescent="0.3">
      <c r="A27" s="17"/>
      <c r="C27" s="11" t="s">
        <v>105</v>
      </c>
      <c r="D27" s="12"/>
      <c r="E27" s="17"/>
      <c r="F27" s="19"/>
      <c r="G27" s="19"/>
      <c r="H27" s="19"/>
      <c r="I27" s="19"/>
      <c r="J27" s="19"/>
      <c r="K27" s="19"/>
      <c r="L27" s="19"/>
      <c r="M27" s="19"/>
      <c r="N27" s="19"/>
      <c r="O27" s="19"/>
      <c r="P27" s="19"/>
      <c r="Q27" s="19"/>
      <c r="R27" s="19"/>
      <c r="S27" s="19"/>
      <c r="T27" s="19"/>
      <c r="U27" s="19"/>
      <c r="V27" s="19"/>
      <c r="W27" s="17"/>
      <c r="X27" s="17"/>
      <c r="Y27" s="17"/>
      <c r="Z27" s="17"/>
      <c r="AA27" s="17"/>
      <c r="AB27" s="17"/>
      <c r="AC27" s="17"/>
      <c r="AD27" s="17"/>
      <c r="AE27" s="17"/>
      <c r="AF27" s="17"/>
      <c r="AG27" s="17"/>
      <c r="AH27" s="17"/>
      <c r="AI27" s="17"/>
    </row>
    <row r="28" spans="1:37" s="3" customFormat="1" ht="12" x14ac:dyDescent="0.3">
      <c r="A28" s="17"/>
      <c r="C28" s="3" t="s">
        <v>79</v>
      </c>
      <c r="D28" s="37">
        <v>0.5</v>
      </c>
      <c r="E28" s="17"/>
      <c r="F28" s="19"/>
      <c r="G28" s="19"/>
      <c r="H28" s="19"/>
      <c r="I28" s="19"/>
      <c r="J28" s="19"/>
      <c r="K28" s="19"/>
      <c r="L28" s="19"/>
      <c r="M28" s="19"/>
      <c r="N28" s="19"/>
      <c r="O28" s="19"/>
      <c r="P28" s="19"/>
      <c r="Q28" s="19"/>
      <c r="R28" s="19"/>
      <c r="S28" s="19"/>
      <c r="T28" s="19"/>
      <c r="U28" s="19"/>
      <c r="V28" s="19"/>
      <c r="W28" s="17"/>
      <c r="X28" s="17"/>
      <c r="Y28" s="17"/>
      <c r="Z28" s="17"/>
      <c r="AA28" s="17"/>
      <c r="AB28" s="17"/>
      <c r="AC28" s="17"/>
      <c r="AD28" s="17"/>
      <c r="AE28" s="17"/>
      <c r="AF28" s="17"/>
      <c r="AG28" s="17"/>
      <c r="AH28" s="17"/>
      <c r="AI28" s="17"/>
    </row>
    <row r="29" spans="1:37" s="3" customFormat="1" ht="12" x14ac:dyDescent="0.3">
      <c r="A29" s="17"/>
      <c r="C29" s="3" t="s">
        <v>80</v>
      </c>
      <c r="D29" s="37">
        <v>0.5</v>
      </c>
      <c r="E29" s="17"/>
      <c r="F29" s="19"/>
      <c r="G29" s="19"/>
      <c r="H29" s="19"/>
      <c r="I29" s="19"/>
      <c r="J29" s="19"/>
      <c r="K29" s="19"/>
      <c r="L29" s="19"/>
      <c r="M29" s="19"/>
      <c r="N29" s="19"/>
      <c r="O29" s="19"/>
      <c r="P29" s="19"/>
      <c r="Q29" s="19"/>
      <c r="R29" s="19"/>
      <c r="S29" s="19"/>
      <c r="T29" s="19"/>
      <c r="U29" s="19"/>
      <c r="V29" s="19"/>
      <c r="W29" s="17"/>
      <c r="X29" s="17"/>
      <c r="Y29" s="17"/>
      <c r="Z29" s="17"/>
      <c r="AA29" s="17"/>
      <c r="AB29" s="17"/>
      <c r="AC29" s="17"/>
      <c r="AD29" s="17"/>
      <c r="AE29" s="17"/>
      <c r="AF29" s="17"/>
      <c r="AG29" s="17"/>
      <c r="AH29" s="17"/>
      <c r="AI29" s="17"/>
    </row>
    <row r="30" spans="1:37" s="3" customFormat="1" ht="12" x14ac:dyDescent="0.3">
      <c r="A30" s="17"/>
      <c r="C30" s="3" t="s">
        <v>15</v>
      </c>
      <c r="D30" s="8" t="s">
        <v>17</v>
      </c>
      <c r="E30" s="17"/>
      <c r="F30" s="20">
        <f t="shared" ref="F30:I30" si="24">$D$28*F24/$D$57</f>
        <v>0</v>
      </c>
      <c r="G30" s="20">
        <f>$D$28*G24/$D$57</f>
        <v>0</v>
      </c>
      <c r="H30" s="20">
        <f t="shared" si="24"/>
        <v>0.14076001345872305</v>
      </c>
      <c r="I30" s="20">
        <f t="shared" si="24"/>
        <v>0.11357798974991239</v>
      </c>
      <c r="J30" s="20">
        <f t="shared" ref="J30:Q30" si="25">$D$28*J24/$D$57</f>
        <v>6.9031656238377814E-2</v>
      </c>
      <c r="K30" s="20">
        <f t="shared" si="25"/>
        <v>3.2270771688411734E-2</v>
      </c>
      <c r="L30" s="20">
        <f t="shared" si="25"/>
        <v>2.0189746058067205E-2</v>
      </c>
      <c r="M30" s="20">
        <f t="shared" si="25"/>
        <v>1.4160145566067794E-2</v>
      </c>
      <c r="N30" s="20">
        <f t="shared" si="25"/>
        <v>8.8846915312741064E-3</v>
      </c>
      <c r="O30" s="20">
        <f t="shared" si="25"/>
        <v>7.970130302935214E-3</v>
      </c>
      <c r="P30" s="20">
        <f t="shared" si="25"/>
        <v>6.9969063444291057E-3</v>
      </c>
      <c r="Q30" s="20">
        <f t="shared" si="25"/>
        <v>5.9201374522847294E-3</v>
      </c>
      <c r="R30" s="20">
        <f t="shared" ref="R30:V30" si="26">$D$28*R24/$D$57</f>
        <v>7.6446463762191693E-4</v>
      </c>
      <c r="S30" s="20">
        <f t="shared" si="26"/>
        <v>7.2229976852393029E-4</v>
      </c>
      <c r="T30" s="20">
        <f t="shared" si="26"/>
        <v>7.0419754008790815E-4</v>
      </c>
      <c r="U30" s="20">
        <f t="shared" si="26"/>
        <v>6.4069827634827801E-4</v>
      </c>
      <c r="V30" s="20">
        <f t="shared" si="26"/>
        <v>5.8669850335263645E-4</v>
      </c>
      <c r="W30" s="17"/>
      <c r="X30" s="17"/>
      <c r="Y30" s="17"/>
      <c r="Z30" s="17"/>
      <c r="AA30" s="17"/>
      <c r="AB30" s="17"/>
      <c r="AC30" s="17"/>
      <c r="AD30" s="17"/>
      <c r="AE30" s="17"/>
      <c r="AF30" s="17"/>
      <c r="AG30" s="17"/>
      <c r="AH30" s="17"/>
      <c r="AI30" s="17"/>
      <c r="AJ30" s="17"/>
      <c r="AK30" s="17"/>
    </row>
    <row r="31" spans="1:37" s="3" customFormat="1" ht="12" x14ac:dyDescent="0.3">
      <c r="A31" s="17"/>
      <c r="C31" s="3" t="s">
        <v>16</v>
      </c>
      <c r="D31" s="8" t="s">
        <v>17</v>
      </c>
      <c r="E31" s="17"/>
      <c r="F31" s="20">
        <f>$D$29*F25/$D$57</f>
        <v>0</v>
      </c>
      <c r="G31" s="20">
        <f t="shared" ref="G31:I31" si="27">$D$29*G25/$D$57</f>
        <v>0</v>
      </c>
      <c r="H31" s="20">
        <f t="shared" si="27"/>
        <v>1.0979281049780358</v>
      </c>
      <c r="I31" s="20">
        <f t="shared" si="27"/>
        <v>0.88590832004931341</v>
      </c>
      <c r="J31" s="20">
        <f t="shared" ref="J31:Q31" si="28">$D$29*J25/$D$57</f>
        <v>0.53844691865934502</v>
      </c>
      <c r="K31" s="20">
        <f t="shared" si="28"/>
        <v>0.25171201916961061</v>
      </c>
      <c r="L31" s="20">
        <f t="shared" si="28"/>
        <v>0.15748001925292363</v>
      </c>
      <c r="M31" s="20">
        <f t="shared" si="28"/>
        <v>0.11044913541532839</v>
      </c>
      <c r="N31" s="20">
        <f t="shared" si="28"/>
        <v>6.9300593943937783E-2</v>
      </c>
      <c r="O31" s="20">
        <f t="shared" si="28"/>
        <v>6.2167016362894442E-2</v>
      </c>
      <c r="P31" s="20">
        <f t="shared" si="28"/>
        <v>5.4575869486546823E-2</v>
      </c>
      <c r="Q31" s="20">
        <f t="shared" si="28"/>
        <v>4.6177072127820726E-2</v>
      </c>
      <c r="R31" s="20">
        <f t="shared" ref="R31:V31" si="29">$D$29*R25/$D$57</f>
        <v>5.962824173450931E-3</v>
      </c>
      <c r="S31" s="20">
        <f t="shared" si="29"/>
        <v>5.6339381944866358E-3</v>
      </c>
      <c r="T31" s="20">
        <f t="shared" si="29"/>
        <v>5.4927408126856639E-3</v>
      </c>
      <c r="U31" s="20">
        <f t="shared" si="29"/>
        <v>4.9974465555165503E-3</v>
      </c>
      <c r="V31" s="20">
        <f t="shared" si="29"/>
        <v>4.5762483261505482E-3</v>
      </c>
      <c r="W31" s="17"/>
      <c r="X31" s="17"/>
      <c r="Y31" s="17"/>
      <c r="Z31" s="17"/>
      <c r="AA31" s="17"/>
      <c r="AB31" s="17"/>
      <c r="AC31" s="17"/>
      <c r="AD31" s="17"/>
      <c r="AE31" s="17"/>
      <c r="AF31" s="17"/>
      <c r="AG31" s="17"/>
      <c r="AH31" s="17"/>
      <c r="AI31" s="17"/>
      <c r="AJ31" s="17"/>
      <c r="AK31" s="17"/>
    </row>
    <row r="32" spans="1:37" s="3" customFormat="1" ht="12" x14ac:dyDescent="0.3">
      <c r="A32" s="17"/>
      <c r="C32" s="3" t="s">
        <v>81</v>
      </c>
      <c r="D32" s="8" t="s">
        <v>17</v>
      </c>
      <c r="E32" s="17"/>
      <c r="F32" s="20">
        <f t="shared" ref="F32:I32" si="30">SUM(F30:F31)</f>
        <v>0</v>
      </c>
      <c r="G32" s="20">
        <f t="shared" si="30"/>
        <v>0</v>
      </c>
      <c r="H32" s="20">
        <f t="shared" si="30"/>
        <v>1.2386881184367589</v>
      </c>
      <c r="I32" s="20">
        <f t="shared" si="30"/>
        <v>0.99948630979922581</v>
      </c>
      <c r="J32" s="20">
        <f t="shared" ref="J32:Q32" si="31">SUM(J30:J31)</f>
        <v>0.60747857489772283</v>
      </c>
      <c r="K32" s="20">
        <f t="shared" si="31"/>
        <v>0.28398279085802236</v>
      </c>
      <c r="L32" s="20">
        <f t="shared" si="31"/>
        <v>0.17766976531099082</v>
      </c>
      <c r="M32" s="20">
        <f t="shared" si="31"/>
        <v>0.12460928098139618</v>
      </c>
      <c r="N32" s="20">
        <f t="shared" si="31"/>
        <v>7.8185285475211891E-2</v>
      </c>
      <c r="O32" s="20">
        <f t="shared" si="31"/>
        <v>7.0137146665829653E-2</v>
      </c>
      <c r="P32" s="20">
        <f t="shared" si="31"/>
        <v>6.157277583097593E-2</v>
      </c>
      <c r="Q32" s="20">
        <f t="shared" si="31"/>
        <v>5.2097209580105455E-2</v>
      </c>
      <c r="R32" s="20">
        <f t="shared" ref="R32:V32" si="32">SUM(R30:R31)</f>
        <v>6.7272888110728474E-3</v>
      </c>
      <c r="S32" s="20">
        <f t="shared" si="32"/>
        <v>6.3562379630105661E-3</v>
      </c>
      <c r="T32" s="20">
        <f t="shared" si="32"/>
        <v>6.1969383527735716E-3</v>
      </c>
      <c r="U32" s="20">
        <f t="shared" si="32"/>
        <v>5.6381448318648282E-3</v>
      </c>
      <c r="V32" s="20">
        <f t="shared" si="32"/>
        <v>5.1629468295031847E-3</v>
      </c>
      <c r="W32" s="17"/>
      <c r="X32" s="16"/>
      <c r="Y32" s="16"/>
      <c r="Z32" s="16"/>
      <c r="AA32" s="16"/>
      <c r="AB32" s="16"/>
      <c r="AC32" s="16"/>
      <c r="AD32" s="16"/>
      <c r="AE32" s="17"/>
      <c r="AF32" s="17"/>
      <c r="AG32" s="17"/>
      <c r="AH32" s="17"/>
      <c r="AI32" s="17"/>
      <c r="AJ32" s="17"/>
      <c r="AK32" s="17"/>
    </row>
    <row r="33" spans="1:37" s="3" customFormat="1" ht="12" x14ac:dyDescent="0.3">
      <c r="A33" s="17"/>
      <c r="C33" s="3" t="s">
        <v>12</v>
      </c>
      <c r="D33" s="37">
        <v>8</v>
      </c>
      <c r="E33" s="17"/>
      <c r="F33" s="19"/>
      <c r="G33" s="19"/>
      <c r="H33" s="19"/>
      <c r="I33" s="19"/>
      <c r="J33" s="19"/>
      <c r="K33" s="19"/>
      <c r="L33" s="19"/>
      <c r="M33" s="19"/>
      <c r="N33" s="19"/>
      <c r="O33" s="19"/>
      <c r="P33" s="19"/>
      <c r="Q33" s="19"/>
      <c r="R33" s="19"/>
      <c r="S33" s="19"/>
      <c r="T33" s="19"/>
      <c r="U33" s="19"/>
      <c r="V33" s="19"/>
      <c r="W33" s="17"/>
      <c r="X33" s="17"/>
      <c r="Y33" s="17"/>
      <c r="Z33" s="17"/>
      <c r="AA33" s="17"/>
      <c r="AB33" s="17"/>
      <c r="AC33" s="17"/>
      <c r="AD33" s="17"/>
      <c r="AE33" s="17"/>
      <c r="AF33" s="17"/>
      <c r="AG33" s="17"/>
      <c r="AH33" s="17"/>
      <c r="AI33" s="17"/>
      <c r="AJ33" s="17"/>
      <c r="AK33" s="17"/>
    </row>
    <row r="34" spans="1:37" s="3" customFormat="1" ht="12" x14ac:dyDescent="0.3">
      <c r="A34" s="17"/>
      <c r="C34" s="3" t="s">
        <v>13</v>
      </c>
      <c r="D34" s="37">
        <v>220</v>
      </c>
      <c r="E34" s="17"/>
      <c r="F34" s="19"/>
      <c r="G34" s="19"/>
      <c r="H34" s="19"/>
      <c r="I34" s="19"/>
      <c r="J34" s="19"/>
      <c r="K34" s="19"/>
      <c r="L34" s="19"/>
      <c r="M34" s="19"/>
      <c r="N34" s="19"/>
      <c r="O34" s="19"/>
      <c r="P34" s="19"/>
      <c r="Q34" s="19"/>
      <c r="R34" s="19"/>
      <c r="S34" s="19"/>
      <c r="T34" s="19"/>
      <c r="U34" s="19"/>
      <c r="V34" s="19"/>
      <c r="W34" s="17"/>
      <c r="X34" s="17"/>
      <c r="Y34" s="17"/>
      <c r="Z34" s="17"/>
      <c r="AA34" s="17"/>
      <c r="AB34" s="17"/>
      <c r="AC34" s="17"/>
      <c r="AD34" s="17"/>
      <c r="AE34" s="17"/>
      <c r="AF34" s="17"/>
      <c r="AG34" s="17"/>
      <c r="AH34" s="17"/>
      <c r="AI34" s="17"/>
      <c r="AJ34" s="17"/>
      <c r="AK34" s="17"/>
    </row>
    <row r="35" spans="1:37" s="3" customFormat="1" ht="12" x14ac:dyDescent="0.3">
      <c r="A35" s="17"/>
      <c r="C35" s="3" t="s">
        <v>18</v>
      </c>
      <c r="D35" s="8" t="s">
        <v>14</v>
      </c>
      <c r="E35" s="17"/>
      <c r="F35" s="21">
        <f t="shared" ref="F35:I35" si="33">F30/$D$33/$D$34*1000000</f>
        <v>0</v>
      </c>
      <c r="G35" s="21">
        <f t="shared" si="33"/>
        <v>0</v>
      </c>
      <c r="H35" s="21">
        <f t="shared" si="33"/>
        <v>79.977280374274457</v>
      </c>
      <c r="I35" s="21">
        <f t="shared" si="33"/>
        <v>64.532948721541132</v>
      </c>
      <c r="J35" s="21">
        <f t="shared" ref="J35:Q36" si="34">J30/$D$33/$D$34*1000000</f>
        <v>39.222531953623758</v>
      </c>
      <c r="K35" s="21">
        <f t="shared" si="34"/>
        <v>18.335665732052124</v>
      </c>
      <c r="L35" s="21">
        <f t="shared" si="34"/>
        <v>11.471446623901821</v>
      </c>
      <c r="M35" s="21">
        <f t="shared" si="34"/>
        <v>8.0455372534476108</v>
      </c>
      <c r="N35" s="21">
        <f t="shared" si="34"/>
        <v>5.0481201882239244</v>
      </c>
      <c r="O35" s="21">
        <f t="shared" si="34"/>
        <v>4.5284831266677354</v>
      </c>
      <c r="P35" s="21">
        <f t="shared" si="34"/>
        <v>3.9755149684256286</v>
      </c>
      <c r="Q35" s="21">
        <f t="shared" si="34"/>
        <v>3.3637144615254146</v>
      </c>
      <c r="R35" s="21">
        <f t="shared" ref="R35:V35" si="35">R30/$D$33/$D$34*1000000</f>
        <v>0.43435490773972552</v>
      </c>
      <c r="S35" s="21">
        <f t="shared" si="35"/>
        <v>0.41039759575223311</v>
      </c>
      <c r="T35" s="21">
        <f t="shared" si="35"/>
        <v>0.40011223868631141</v>
      </c>
      <c r="U35" s="21">
        <f t="shared" si="35"/>
        <v>0.36403311156152163</v>
      </c>
      <c r="V35" s="21">
        <f t="shared" si="35"/>
        <v>0.33335142235945253</v>
      </c>
      <c r="W35" s="17"/>
      <c r="X35" s="31"/>
      <c r="Y35" s="31"/>
      <c r="Z35" s="31"/>
      <c r="AA35" s="31"/>
      <c r="AB35" s="31"/>
      <c r="AC35" s="31"/>
      <c r="AD35" s="31"/>
      <c r="AE35" s="17"/>
      <c r="AF35" s="17"/>
      <c r="AG35" s="17"/>
      <c r="AH35" s="17"/>
      <c r="AI35" s="17"/>
      <c r="AJ35" s="17"/>
      <c r="AK35" s="17"/>
    </row>
    <row r="36" spans="1:37" s="3" customFormat="1" ht="12" x14ac:dyDescent="0.3">
      <c r="A36" s="17"/>
      <c r="C36" s="3" t="s">
        <v>19</v>
      </c>
      <c r="D36" s="8" t="s">
        <v>14</v>
      </c>
      <c r="E36" s="17"/>
      <c r="F36" s="21">
        <f t="shared" ref="F36:I36" si="36">F31/$D$33/$D$34*1000000</f>
        <v>0</v>
      </c>
      <c r="G36" s="21">
        <f t="shared" si="36"/>
        <v>0</v>
      </c>
      <c r="H36" s="21">
        <f t="shared" si="36"/>
        <v>623.82278691933845</v>
      </c>
      <c r="I36" s="21">
        <f t="shared" si="36"/>
        <v>503.357000028019</v>
      </c>
      <c r="J36" s="21">
        <f t="shared" si="34"/>
        <v>305.93574923826424</v>
      </c>
      <c r="K36" s="21">
        <f t="shared" si="34"/>
        <v>143.01819271000605</v>
      </c>
      <c r="L36" s="21">
        <f t="shared" si="34"/>
        <v>89.477283666433877</v>
      </c>
      <c r="M36" s="21">
        <f t="shared" si="34"/>
        <v>62.755190576891131</v>
      </c>
      <c r="N36" s="21">
        <f t="shared" si="34"/>
        <v>39.375337468146469</v>
      </c>
      <c r="O36" s="21">
        <f t="shared" si="34"/>
        <v>35.322168388008208</v>
      </c>
      <c r="P36" s="21">
        <f t="shared" si="34"/>
        <v>31.009016753719784</v>
      </c>
      <c r="Q36" s="21">
        <f t="shared" si="34"/>
        <v>26.236972799898137</v>
      </c>
      <c r="R36" s="21">
        <f t="shared" ref="R36:V36" si="37">R31/$D$33/$D$34*1000000</f>
        <v>3.3879682803698472</v>
      </c>
      <c r="S36" s="21">
        <f t="shared" si="37"/>
        <v>3.2011012468674069</v>
      </c>
      <c r="T36" s="21">
        <f t="shared" si="37"/>
        <v>3.1208754617532182</v>
      </c>
      <c r="U36" s="21">
        <f t="shared" si="37"/>
        <v>2.8394582701798581</v>
      </c>
      <c r="V36" s="21">
        <f t="shared" si="37"/>
        <v>2.6001410944037207</v>
      </c>
      <c r="W36" s="17"/>
      <c r="X36" s="31"/>
      <c r="Y36" s="31"/>
      <c r="Z36" s="31"/>
      <c r="AA36" s="31"/>
      <c r="AB36" s="31"/>
      <c r="AC36" s="31"/>
      <c r="AD36" s="31"/>
      <c r="AE36" s="17"/>
      <c r="AF36" s="17"/>
      <c r="AG36" s="17"/>
      <c r="AH36" s="17"/>
      <c r="AI36" s="17"/>
      <c r="AJ36" s="17"/>
      <c r="AK36" s="17"/>
    </row>
    <row r="37" spans="1:37" s="3" customFormat="1" ht="12" x14ac:dyDescent="0.3">
      <c r="A37" s="17"/>
      <c r="C37" s="9" t="s">
        <v>82</v>
      </c>
      <c r="D37" s="8" t="s">
        <v>14</v>
      </c>
      <c r="E37" s="17"/>
      <c r="F37" s="22">
        <f t="shared" ref="F37:I37" si="38">SUM(F35:F36)</f>
        <v>0</v>
      </c>
      <c r="G37" s="22">
        <f t="shared" si="38"/>
        <v>0</v>
      </c>
      <c r="H37" s="22">
        <f t="shared" si="38"/>
        <v>703.80006729361287</v>
      </c>
      <c r="I37" s="22">
        <f t="shared" si="38"/>
        <v>567.88994874956018</v>
      </c>
      <c r="J37" s="22">
        <f t="shared" ref="J37:Q37" si="39">SUM(J35:J36)</f>
        <v>345.15828119188802</v>
      </c>
      <c r="K37" s="22">
        <f t="shared" si="39"/>
        <v>161.35385844205817</v>
      </c>
      <c r="L37" s="22">
        <f t="shared" si="39"/>
        <v>100.9487302903357</v>
      </c>
      <c r="M37" s="22">
        <f t="shared" si="39"/>
        <v>70.800727830338744</v>
      </c>
      <c r="N37" s="22">
        <f t="shared" si="39"/>
        <v>44.423457656370395</v>
      </c>
      <c r="O37" s="22">
        <f t="shared" si="39"/>
        <v>39.850651514675945</v>
      </c>
      <c r="P37" s="22">
        <f t="shared" si="39"/>
        <v>34.984531722145412</v>
      </c>
      <c r="Q37" s="22">
        <f t="shared" si="39"/>
        <v>29.600687261423552</v>
      </c>
      <c r="R37" s="22">
        <f t="shared" ref="R37:V37" si="40">SUM(R35:R36)</f>
        <v>3.8223231881095727</v>
      </c>
      <c r="S37" s="22">
        <f t="shared" si="40"/>
        <v>3.6114988426196399</v>
      </c>
      <c r="T37" s="22">
        <f t="shared" si="40"/>
        <v>3.5209877004395294</v>
      </c>
      <c r="U37" s="22">
        <f t="shared" si="40"/>
        <v>3.2034913817413795</v>
      </c>
      <c r="V37" s="22">
        <f t="shared" si="40"/>
        <v>2.9334925167631734</v>
      </c>
      <c r="W37" s="17"/>
      <c r="X37" s="32"/>
      <c r="Y37" s="32"/>
      <c r="Z37" s="32"/>
      <c r="AA37" s="32"/>
      <c r="AB37" s="32"/>
      <c r="AC37" s="32"/>
      <c r="AD37" s="32"/>
      <c r="AE37" s="17"/>
      <c r="AF37" s="17"/>
      <c r="AG37" s="17"/>
      <c r="AH37" s="17"/>
      <c r="AI37" s="17"/>
      <c r="AJ37" s="17"/>
      <c r="AK37" s="17"/>
    </row>
    <row r="38" spans="1:37" s="3" customFormat="1" ht="12" x14ac:dyDescent="0.3">
      <c r="A38" s="17"/>
      <c r="E38" s="17"/>
      <c r="F38" s="19"/>
      <c r="G38" s="19"/>
      <c r="H38" s="19"/>
      <c r="I38" s="19"/>
      <c r="J38" s="19"/>
      <c r="K38" s="19"/>
      <c r="L38" s="19"/>
      <c r="M38" s="19"/>
      <c r="N38" s="19"/>
      <c r="O38" s="19"/>
      <c r="P38" s="19"/>
      <c r="Q38" s="19"/>
      <c r="R38" s="19"/>
      <c r="S38" s="19"/>
      <c r="T38" s="19"/>
      <c r="U38" s="19"/>
      <c r="V38" s="19"/>
      <c r="W38" s="17"/>
      <c r="X38" s="17"/>
      <c r="Y38" s="17"/>
      <c r="Z38" s="17"/>
      <c r="AA38" s="17"/>
      <c r="AB38" s="17"/>
      <c r="AC38" s="17"/>
      <c r="AD38" s="17"/>
      <c r="AE38" s="17"/>
      <c r="AF38" s="17"/>
      <c r="AG38" s="17"/>
      <c r="AH38" s="17"/>
      <c r="AI38" s="17"/>
      <c r="AJ38" s="17"/>
      <c r="AK38" s="17"/>
    </row>
    <row r="39" spans="1:37" s="3" customFormat="1" ht="12" x14ac:dyDescent="0.3">
      <c r="A39" s="17"/>
      <c r="C39" s="11" t="s">
        <v>83</v>
      </c>
      <c r="D39" s="12"/>
      <c r="E39" s="17"/>
      <c r="F39" s="19"/>
      <c r="G39" s="19"/>
      <c r="H39" s="19"/>
      <c r="I39" s="19"/>
      <c r="J39" s="19"/>
      <c r="K39" s="19"/>
      <c r="L39" s="19"/>
      <c r="M39" s="19"/>
      <c r="N39" s="19"/>
      <c r="O39" s="19"/>
      <c r="P39" s="19"/>
      <c r="Q39" s="19"/>
      <c r="R39" s="19"/>
      <c r="S39" s="19"/>
      <c r="T39" s="19"/>
      <c r="U39" s="19"/>
      <c r="V39" s="19"/>
      <c r="W39" s="17"/>
      <c r="X39" s="17"/>
      <c r="Y39" s="17"/>
      <c r="Z39" s="17"/>
      <c r="AA39" s="17"/>
      <c r="AB39" s="17"/>
      <c r="AC39" s="17"/>
      <c r="AD39" s="17"/>
      <c r="AE39" s="17"/>
      <c r="AF39" s="17"/>
      <c r="AG39" s="17"/>
      <c r="AH39" s="17"/>
      <c r="AI39" s="17"/>
      <c r="AJ39" s="17"/>
      <c r="AK39" s="17"/>
    </row>
    <row r="40" spans="1:37" s="3" customFormat="1" ht="12" x14ac:dyDescent="0.3">
      <c r="A40" s="17"/>
      <c r="C40" s="3" t="s">
        <v>24</v>
      </c>
      <c r="D40" s="35">
        <v>0.2</v>
      </c>
      <c r="E40" s="17"/>
      <c r="F40" s="19"/>
      <c r="G40" s="19"/>
      <c r="H40" s="19"/>
      <c r="I40" s="19"/>
      <c r="J40" s="19"/>
      <c r="K40" s="19"/>
      <c r="L40" s="19"/>
      <c r="M40" s="19"/>
      <c r="N40" s="19"/>
      <c r="O40" s="19"/>
      <c r="P40" s="19"/>
      <c r="Q40" s="19"/>
      <c r="R40" s="19"/>
      <c r="S40" s="19"/>
      <c r="T40" s="19"/>
      <c r="U40" s="19"/>
      <c r="V40" s="19"/>
      <c r="W40" s="17"/>
      <c r="X40" s="17"/>
      <c r="Y40" s="17"/>
      <c r="Z40" s="17"/>
      <c r="AA40" s="17"/>
      <c r="AB40" s="17"/>
      <c r="AC40" s="17"/>
      <c r="AD40" s="17"/>
      <c r="AE40" s="17"/>
      <c r="AF40" s="17"/>
      <c r="AG40" s="17"/>
      <c r="AH40" s="17"/>
      <c r="AI40" s="17"/>
      <c r="AJ40" s="17"/>
      <c r="AK40" s="17"/>
    </row>
    <row r="41" spans="1:37" s="3" customFormat="1" ht="12" x14ac:dyDescent="0.3">
      <c r="A41" s="17"/>
      <c r="C41" s="3" t="s">
        <v>84</v>
      </c>
      <c r="D41" s="37">
        <v>8.42</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1:37" s="3" customFormat="1" ht="12" x14ac:dyDescent="0.3">
      <c r="A42" s="17"/>
      <c r="C42" s="9" t="s">
        <v>85</v>
      </c>
      <c r="D42" s="10" t="s">
        <v>20</v>
      </c>
      <c r="E42" s="23"/>
      <c r="F42" s="22">
        <f>$D$41*F16+$D$41*(1+$D$40)*F15</f>
        <v>0</v>
      </c>
      <c r="G42" s="22">
        <f t="shared" ref="G42:V42" si="41">$D$41*G16+$D$41*(1+$D$40)*G15</f>
        <v>0</v>
      </c>
      <c r="H42" s="22">
        <f>$D$41*H16+$D$41*(1+$D$40)*H15</f>
        <v>1060.1577476038067</v>
      </c>
      <c r="I42" s="22">
        <f t="shared" si="41"/>
        <v>853.58749192219682</v>
      </c>
      <c r="J42" s="22">
        <f t="shared" si="41"/>
        <v>518.11794598094582</v>
      </c>
      <c r="K42" s="22">
        <f t="shared" si="41"/>
        <v>242.2500812247099</v>
      </c>
      <c r="L42" s="22">
        <f t="shared" si="41"/>
        <v>151.66774275578911</v>
      </c>
      <c r="M42" s="22">
        <f t="shared" si="41"/>
        <v>106.46680117240925</v>
      </c>
      <c r="N42" s="22">
        <f t="shared" si="41"/>
        <v>66.899973691206569</v>
      </c>
      <c r="O42" s="22">
        <f t="shared" si="41"/>
        <v>60.190370187378882</v>
      </c>
      <c r="P42" s="22">
        <f t="shared" si="41"/>
        <v>53.065878883678977</v>
      </c>
      <c r="Q42" s="22">
        <f t="shared" si="41"/>
        <v>45.076958686206076</v>
      </c>
      <c r="R42" s="22">
        <f t="shared" si="41"/>
        <v>38.468325579825127</v>
      </c>
      <c r="S42" s="22">
        <f t="shared" si="41"/>
        <v>32.017301978181543</v>
      </c>
      <c r="T42" s="22">
        <f t="shared" si="41"/>
        <v>26.189206786851088</v>
      </c>
      <c r="U42" s="22">
        <f t="shared" si="41"/>
        <v>20.639136458661927</v>
      </c>
      <c r="V42" s="22">
        <f t="shared" si="41"/>
        <v>16.016282386643439</v>
      </c>
      <c r="W42" s="17"/>
      <c r="X42" s="17"/>
      <c r="Y42" s="17"/>
      <c r="Z42" s="17"/>
      <c r="AA42" s="17"/>
      <c r="AB42" s="17"/>
      <c r="AC42" s="17"/>
      <c r="AD42" s="17"/>
      <c r="AE42" s="17"/>
      <c r="AF42" s="17"/>
      <c r="AG42" s="17"/>
      <c r="AH42" s="17"/>
      <c r="AI42" s="17"/>
      <c r="AJ42" s="17"/>
      <c r="AK42" s="17"/>
    </row>
    <row r="43" spans="1:37" s="3" customFormat="1" ht="12" x14ac:dyDescent="0.3">
      <c r="A43" s="17"/>
      <c r="E43" s="17"/>
      <c r="F43" s="19"/>
      <c r="G43" s="19"/>
      <c r="H43" s="19"/>
      <c r="I43" s="19"/>
      <c r="J43" s="19"/>
      <c r="K43" s="19"/>
      <c r="L43" s="19"/>
      <c r="M43" s="19"/>
      <c r="N43" s="19"/>
      <c r="O43" s="19"/>
      <c r="P43" s="19"/>
      <c r="Q43" s="19"/>
      <c r="R43" s="19"/>
      <c r="S43" s="19"/>
      <c r="T43" s="19"/>
      <c r="U43" s="19"/>
      <c r="V43" s="19"/>
      <c r="W43" s="17"/>
      <c r="X43" s="17"/>
      <c r="Y43" s="17"/>
      <c r="Z43" s="17"/>
      <c r="AA43" s="17"/>
      <c r="AB43" s="17"/>
      <c r="AC43" s="17"/>
      <c r="AD43" s="17"/>
      <c r="AE43" s="17"/>
      <c r="AF43" s="17"/>
      <c r="AG43" s="17"/>
      <c r="AH43" s="17"/>
      <c r="AI43" s="17"/>
      <c r="AJ43" s="17"/>
      <c r="AK43" s="17"/>
    </row>
    <row r="44" spans="1:37" s="3" customFormat="1" ht="12" x14ac:dyDescent="0.3">
      <c r="A44" s="17"/>
      <c r="C44" s="3" t="s">
        <v>141</v>
      </c>
      <c r="D44" s="3" t="s">
        <v>21</v>
      </c>
      <c r="E44" s="17"/>
      <c r="F44" s="38">
        <v>8.1999999999999993</v>
      </c>
      <c r="G44" s="38">
        <v>7.3</v>
      </c>
      <c r="H44" s="38">
        <v>7.6210762331838584</v>
      </c>
      <c r="I44" s="38">
        <v>7.6780669144981433</v>
      </c>
      <c r="J44" s="38">
        <v>7.6177777777777784</v>
      </c>
      <c r="K44" s="38">
        <v>7.4750692520775637</v>
      </c>
      <c r="L44" s="38">
        <v>7.2175675675675688</v>
      </c>
      <c r="M44" s="38">
        <v>7.2277777777777787</v>
      </c>
      <c r="N44" s="38">
        <v>6.8299287410926386</v>
      </c>
      <c r="O44" s="38">
        <v>6.5183411214953288</v>
      </c>
      <c r="P44" s="38">
        <v>6.362068965517242</v>
      </c>
      <c r="Q44" s="38">
        <v>6.2352941176470589</v>
      </c>
      <c r="R44" s="38">
        <f>Q44</f>
        <v>6.2352941176470589</v>
      </c>
      <c r="S44" s="38">
        <f t="shared" ref="S44:V44" si="42">R44</f>
        <v>6.2352941176470589</v>
      </c>
      <c r="T44" s="38">
        <f t="shared" si="42"/>
        <v>6.2352941176470589</v>
      </c>
      <c r="U44" s="38">
        <f t="shared" si="42"/>
        <v>6.2352941176470589</v>
      </c>
      <c r="V44" s="38">
        <f t="shared" si="42"/>
        <v>6.2352941176470589</v>
      </c>
      <c r="W44" s="17"/>
      <c r="X44" s="17"/>
      <c r="Y44" s="17"/>
      <c r="Z44" s="17"/>
      <c r="AA44" s="17"/>
      <c r="AB44" s="17"/>
      <c r="AC44" s="17"/>
      <c r="AD44" s="17"/>
      <c r="AE44" s="17"/>
      <c r="AF44" s="17"/>
      <c r="AG44" s="17"/>
      <c r="AH44" s="17"/>
      <c r="AI44" s="17"/>
      <c r="AJ44" s="17"/>
      <c r="AK44" s="17"/>
    </row>
    <row r="45" spans="1:37" s="3" customFormat="1" ht="12" x14ac:dyDescent="0.3">
      <c r="A45" s="17"/>
      <c r="C45" s="3" t="s">
        <v>142</v>
      </c>
      <c r="D45" s="3" t="s">
        <v>21</v>
      </c>
      <c r="E45" s="17"/>
      <c r="F45" s="24">
        <v>15.8</v>
      </c>
      <c r="G45" s="24">
        <v>13.006073446327687</v>
      </c>
      <c r="H45" s="24">
        <v>11.853363228699552</v>
      </c>
      <c r="I45" s="24">
        <v>10.773420074349442</v>
      </c>
      <c r="J45" s="24">
        <v>10.16</v>
      </c>
      <c r="K45" s="24">
        <v>9.6492382271468138</v>
      </c>
      <c r="L45" s="24">
        <v>9.0957002457002467</v>
      </c>
      <c r="M45" s="24">
        <v>9.0333333333333332</v>
      </c>
      <c r="N45" s="24">
        <v>8.6471496437054647</v>
      </c>
      <c r="O45" s="24">
        <v>8.3043224299065415</v>
      </c>
      <c r="P45" s="24">
        <v>8.1540517241379309</v>
      </c>
      <c r="Q45" s="24">
        <v>8</v>
      </c>
      <c r="R45" s="38">
        <f>Q45</f>
        <v>8</v>
      </c>
      <c r="S45" s="38">
        <f t="shared" ref="S45:V45" si="43">R45</f>
        <v>8</v>
      </c>
      <c r="T45" s="38">
        <f t="shared" si="43"/>
        <v>8</v>
      </c>
      <c r="U45" s="38">
        <f t="shared" si="43"/>
        <v>8</v>
      </c>
      <c r="V45" s="38">
        <f t="shared" si="43"/>
        <v>8</v>
      </c>
      <c r="W45" s="17"/>
      <c r="X45" s="17"/>
      <c r="Y45" s="17"/>
      <c r="Z45" s="17"/>
      <c r="AA45" s="17"/>
      <c r="AB45" s="17"/>
      <c r="AC45" s="17"/>
      <c r="AD45" s="17"/>
      <c r="AE45" s="17"/>
      <c r="AF45" s="17"/>
      <c r="AG45" s="17"/>
      <c r="AH45" s="17"/>
      <c r="AI45" s="17"/>
      <c r="AJ45" s="17"/>
      <c r="AK45" s="17"/>
    </row>
    <row r="46" spans="1:37" s="3" customFormat="1" ht="12" x14ac:dyDescent="0.3">
      <c r="A46" s="17"/>
      <c r="C46" s="3" t="s">
        <v>102</v>
      </c>
      <c r="D46" s="37">
        <v>2400</v>
      </c>
      <c r="E46" s="17"/>
      <c r="F46" s="19"/>
      <c r="G46" s="19"/>
      <c r="H46" s="19"/>
      <c r="I46" s="19"/>
      <c r="J46" s="19"/>
      <c r="K46" s="19"/>
      <c r="L46" s="19"/>
      <c r="M46" s="19"/>
      <c r="N46" s="19"/>
      <c r="O46" s="19"/>
      <c r="P46" s="19"/>
      <c r="Q46" s="19"/>
      <c r="R46" s="19"/>
      <c r="S46" s="19"/>
      <c r="T46" s="19"/>
      <c r="U46" s="19"/>
      <c r="V46" s="19"/>
      <c r="W46" s="17"/>
      <c r="X46" s="39"/>
      <c r="Y46" s="39"/>
      <c r="Z46" s="39"/>
      <c r="AA46" s="39"/>
      <c r="AB46" s="39"/>
      <c r="AC46" s="39"/>
      <c r="AD46" s="39"/>
      <c r="AE46" s="39"/>
      <c r="AF46" s="39"/>
      <c r="AG46" s="17"/>
      <c r="AH46" s="17"/>
      <c r="AI46" s="17"/>
      <c r="AJ46" s="17"/>
      <c r="AK46" s="17"/>
    </row>
    <row r="47" spans="1:37" s="3" customFormat="1" ht="12" x14ac:dyDescent="0.3">
      <c r="A47" s="17"/>
      <c r="C47" s="3" t="s">
        <v>103</v>
      </c>
      <c r="D47" s="37">
        <v>3320</v>
      </c>
      <c r="E47" s="17"/>
      <c r="F47" s="19"/>
      <c r="G47" s="19"/>
      <c r="H47" s="19"/>
      <c r="I47" s="19"/>
      <c r="J47" s="19"/>
      <c r="K47" s="19"/>
      <c r="L47" s="19"/>
      <c r="M47" s="19"/>
      <c r="N47" s="19"/>
      <c r="O47" s="19"/>
      <c r="P47" s="19"/>
      <c r="Q47" s="19"/>
      <c r="R47" s="19"/>
      <c r="S47" s="19"/>
      <c r="T47" s="19"/>
      <c r="U47" s="19"/>
      <c r="V47" s="19"/>
      <c r="W47" s="17"/>
      <c r="X47" s="39"/>
      <c r="Y47" s="39"/>
      <c r="Z47" s="39"/>
      <c r="AA47" s="39"/>
      <c r="AB47" s="39"/>
      <c r="AC47" s="39"/>
      <c r="AD47" s="39"/>
      <c r="AE47" s="39"/>
      <c r="AF47" s="39"/>
      <c r="AG47" s="17"/>
      <c r="AH47" s="17"/>
      <c r="AI47" s="17"/>
      <c r="AJ47" s="17"/>
      <c r="AK47" s="17"/>
    </row>
    <row r="48" spans="1:37" s="3" customFormat="1" ht="12" x14ac:dyDescent="0.3">
      <c r="A48" s="17"/>
      <c r="C48" s="9" t="s">
        <v>145</v>
      </c>
      <c r="D48" s="10" t="s">
        <v>20</v>
      </c>
      <c r="E48" s="23"/>
      <c r="F48" s="22">
        <f t="shared" ref="F48:V48" si="44">IFERROR(F45*$D$47/1000*F23*(F20/F18)+F44*(1+$D$40)*$D$46/1000*F23*(F19/F18),0)</f>
        <v>0</v>
      </c>
      <c r="G48" s="22">
        <f t="shared" si="44"/>
        <v>0</v>
      </c>
      <c r="H48" s="22">
        <f t="shared" si="44"/>
        <v>4509.1650892814696</v>
      </c>
      <c r="I48" s="22">
        <f t="shared" si="44"/>
        <v>3338.3734093035837</v>
      </c>
      <c r="J48" s="22">
        <f t="shared" si="44"/>
        <v>1922.6260822388745</v>
      </c>
      <c r="K48" s="22">
        <f t="shared" si="44"/>
        <v>854.57442582548538</v>
      </c>
      <c r="L48" s="22">
        <f t="shared" si="44"/>
        <v>503.95686767477844</v>
      </c>
      <c r="M48" s="22">
        <f t="shared" si="44"/>
        <v>350.67828501230696</v>
      </c>
      <c r="N48" s="22">
        <f t="shared" si="44"/>
        <v>209.97749410313443</v>
      </c>
      <c r="O48" s="22">
        <f t="shared" si="44"/>
        <v>179.94401443923692</v>
      </c>
      <c r="P48" s="22">
        <f t="shared" si="44"/>
        <v>153.9263954149188</v>
      </c>
      <c r="Q48" s="22">
        <f t="shared" si="44"/>
        <v>126.89616189347112</v>
      </c>
      <c r="R48" s="22">
        <f t="shared" si="44"/>
        <v>11.597402700673801</v>
      </c>
      <c r="S48" s="22">
        <f t="shared" si="44"/>
        <v>10.957735484317357</v>
      </c>
      <c r="T48" s="22">
        <f t="shared" si="44"/>
        <v>10.683113451301926</v>
      </c>
      <c r="U48" s="22">
        <f t="shared" si="44"/>
        <v>9.719790235887217</v>
      </c>
      <c r="V48" s="22">
        <f t="shared" si="44"/>
        <v>8.9005801869782513</v>
      </c>
      <c r="W48" s="17"/>
      <c r="X48" s="22"/>
      <c r="Y48" s="22"/>
      <c r="Z48" s="22"/>
      <c r="AA48" s="22"/>
      <c r="AB48" s="22"/>
      <c r="AC48" s="22"/>
      <c r="AD48" s="22"/>
      <c r="AE48" s="17"/>
      <c r="AF48" s="17"/>
      <c r="AG48" s="17"/>
      <c r="AH48" s="17"/>
      <c r="AI48" s="17"/>
      <c r="AJ48" s="17"/>
      <c r="AK48" s="17"/>
    </row>
    <row r="49" spans="1:37" s="3" customFormat="1" ht="12" x14ac:dyDescent="0.3">
      <c r="A49" s="17"/>
      <c r="D49" s="10"/>
      <c r="E49" s="17"/>
      <c r="F49" s="19"/>
      <c r="G49" s="19"/>
      <c r="H49" s="19"/>
      <c r="I49" s="19"/>
      <c r="J49" s="19"/>
      <c r="K49" s="19"/>
      <c r="L49" s="19"/>
      <c r="M49" s="19"/>
      <c r="N49" s="19"/>
      <c r="O49" s="19"/>
      <c r="P49" s="19"/>
      <c r="Q49" s="19"/>
      <c r="R49" s="19"/>
      <c r="S49" s="19"/>
      <c r="T49" s="19"/>
      <c r="U49" s="19"/>
      <c r="V49" s="19"/>
      <c r="W49" s="17"/>
      <c r="X49" s="17"/>
      <c r="Y49" s="17"/>
      <c r="Z49" s="17"/>
      <c r="AA49" s="17"/>
      <c r="AB49" s="17"/>
      <c r="AC49" s="17"/>
      <c r="AD49" s="17"/>
      <c r="AE49" s="17"/>
      <c r="AF49" s="17"/>
      <c r="AG49" s="17"/>
      <c r="AH49" s="17"/>
      <c r="AI49" s="17"/>
      <c r="AJ49" s="17"/>
      <c r="AK49" s="17"/>
    </row>
    <row r="50" spans="1:37" s="3" customFormat="1" ht="12" x14ac:dyDescent="0.3">
      <c r="A50" s="17"/>
      <c r="C50" s="3" t="s">
        <v>25</v>
      </c>
      <c r="D50" s="37">
        <v>10</v>
      </c>
      <c r="E50" s="17"/>
      <c r="F50" s="19"/>
      <c r="G50" s="19"/>
      <c r="H50" s="19"/>
      <c r="I50" s="19"/>
      <c r="J50" s="19"/>
      <c r="K50" s="19"/>
      <c r="L50" s="19"/>
      <c r="M50" s="19"/>
      <c r="N50" s="19"/>
      <c r="O50" s="19"/>
      <c r="P50" s="19"/>
      <c r="Q50" s="19"/>
      <c r="R50" s="19"/>
      <c r="S50" s="19"/>
      <c r="T50" s="19"/>
      <c r="U50" s="19"/>
      <c r="V50" s="19"/>
      <c r="W50" s="17"/>
      <c r="X50" s="17"/>
      <c r="Y50" s="17"/>
      <c r="Z50" s="17"/>
      <c r="AA50" s="17"/>
      <c r="AB50" s="17"/>
      <c r="AC50" s="17"/>
      <c r="AD50" s="17"/>
      <c r="AE50" s="17"/>
      <c r="AF50" s="17"/>
      <c r="AG50" s="17"/>
      <c r="AH50" s="17"/>
      <c r="AI50" s="17"/>
      <c r="AJ50" s="17"/>
      <c r="AK50" s="17"/>
    </row>
    <row r="51" spans="1:37" s="3" customFormat="1" ht="12" x14ac:dyDescent="0.3">
      <c r="A51" s="17"/>
      <c r="C51" s="3" t="s">
        <v>26</v>
      </c>
      <c r="D51" s="37">
        <v>10</v>
      </c>
      <c r="E51" s="17"/>
      <c r="F51" s="19"/>
      <c r="G51" s="19"/>
      <c r="H51" s="19"/>
      <c r="I51" s="19"/>
      <c r="J51" s="19"/>
      <c r="K51" s="19"/>
      <c r="L51" s="19"/>
      <c r="M51" s="19"/>
      <c r="N51" s="19"/>
      <c r="O51" s="19"/>
      <c r="P51" s="19"/>
      <c r="Q51" s="19"/>
      <c r="R51" s="19"/>
      <c r="S51" s="19"/>
      <c r="T51" s="19"/>
      <c r="U51" s="19"/>
      <c r="V51" s="19"/>
      <c r="W51" s="17"/>
      <c r="X51" s="39"/>
      <c r="Y51" s="39"/>
      <c r="Z51" s="39"/>
      <c r="AA51" s="39"/>
      <c r="AB51" s="39"/>
      <c r="AC51" s="39"/>
      <c r="AD51" s="39"/>
      <c r="AE51" s="39"/>
      <c r="AF51" s="39"/>
      <c r="AG51" s="17"/>
      <c r="AH51" s="17"/>
      <c r="AI51" s="17"/>
      <c r="AJ51" s="17"/>
      <c r="AK51" s="17"/>
    </row>
    <row r="52" spans="1:37" s="3" customFormat="1" ht="12" x14ac:dyDescent="0.3">
      <c r="A52" s="17"/>
      <c r="C52" s="3" t="s">
        <v>27</v>
      </c>
      <c r="D52" s="37">
        <v>50</v>
      </c>
      <c r="E52" s="17"/>
      <c r="F52" s="19"/>
      <c r="G52" s="19"/>
      <c r="H52" s="19"/>
      <c r="I52" s="19"/>
      <c r="J52" s="19"/>
      <c r="K52" s="19"/>
      <c r="L52" s="19"/>
      <c r="M52" s="19"/>
      <c r="N52" s="19"/>
      <c r="O52" s="19"/>
      <c r="P52" s="19"/>
      <c r="Q52" s="19"/>
      <c r="R52" s="19"/>
      <c r="S52" s="19"/>
      <c r="T52" s="19"/>
      <c r="U52" s="19"/>
      <c r="V52" s="19"/>
      <c r="W52" s="17"/>
      <c r="X52" s="39"/>
      <c r="Y52" s="39"/>
      <c r="Z52" s="39"/>
      <c r="AA52" s="39"/>
      <c r="AB52" s="39"/>
      <c r="AC52" s="39"/>
      <c r="AD52" s="39"/>
      <c r="AE52" s="39"/>
      <c r="AF52" s="39"/>
      <c r="AG52" s="17"/>
      <c r="AH52" s="17"/>
      <c r="AI52" s="17"/>
      <c r="AJ52" s="17"/>
      <c r="AK52" s="17"/>
    </row>
    <row r="53" spans="1:37" s="3" customFormat="1" ht="12" x14ac:dyDescent="0.3">
      <c r="A53" s="17"/>
      <c r="C53" s="9" t="s">
        <v>143</v>
      </c>
      <c r="D53" s="10" t="s">
        <v>20</v>
      </c>
      <c r="E53" s="17"/>
      <c r="F53" s="22">
        <f t="shared" ref="F53:V53" si="45">IFERROR((F45*$D$47/1000+$D$51)*F24*(F20/F18)+(F44*(1+$D$40)*$D$46/1000+$D$50)*F24*(F19/F18),0)+F30*$D$52</f>
        <v>0</v>
      </c>
      <c r="G53" s="22">
        <f t="shared" si="45"/>
        <v>0</v>
      </c>
      <c r="H53" s="22">
        <f t="shared" si="45"/>
        <v>34.018614702201191</v>
      </c>
      <c r="I53" s="22">
        <f t="shared" si="45"/>
        <v>26.02871135639171</v>
      </c>
      <c r="J53" s="22">
        <f t="shared" si="45"/>
        <v>15.316192253872945</v>
      </c>
      <c r="K53" s="22">
        <f t="shared" si="45"/>
        <v>6.950649877267133</v>
      </c>
      <c r="L53" s="22">
        <f t="shared" si="45"/>
        <v>4.2032365565649696</v>
      </c>
      <c r="M53" s="22">
        <f t="shared" si="45"/>
        <v>2.9348216474058937</v>
      </c>
      <c r="N53" s="22">
        <f t="shared" si="45"/>
        <v>1.7938338576211803</v>
      </c>
      <c r="O53" s="22">
        <f t="shared" si="45"/>
        <v>1.5693193713893465</v>
      </c>
      <c r="P53" s="22">
        <f t="shared" si="45"/>
        <v>1.358539731107139</v>
      </c>
      <c r="Q53" s="22">
        <f t="shared" si="45"/>
        <v>1.1336464705800173</v>
      </c>
      <c r="R53" s="22">
        <f t="shared" si="45"/>
        <v>0.12371376199143577</v>
      </c>
      <c r="S53" s="22">
        <f t="shared" si="45"/>
        <v>0.11689019642244441</v>
      </c>
      <c r="T53" s="22">
        <f t="shared" si="45"/>
        <v>0.1139607021462733</v>
      </c>
      <c r="U53" s="22">
        <f t="shared" si="45"/>
        <v>0.10368457894278085</v>
      </c>
      <c r="V53" s="22">
        <f t="shared" si="45"/>
        <v>9.4945763914323827E-2</v>
      </c>
      <c r="W53" s="17"/>
      <c r="X53" s="22"/>
      <c r="Y53" s="22"/>
      <c r="Z53" s="22"/>
      <c r="AA53" s="22"/>
      <c r="AB53" s="22"/>
      <c r="AC53" s="22"/>
      <c r="AD53" s="22"/>
      <c r="AE53" s="17"/>
      <c r="AF53" s="17"/>
      <c r="AG53" s="17"/>
      <c r="AH53" s="17"/>
      <c r="AI53" s="17"/>
      <c r="AJ53" s="17"/>
      <c r="AK53" s="17"/>
    </row>
    <row r="54" spans="1:37" s="3" customFormat="1" ht="12" x14ac:dyDescent="0.3">
      <c r="A54" s="17"/>
      <c r="E54" s="17"/>
      <c r="F54" s="19"/>
      <c r="G54" s="19"/>
      <c r="H54" s="19"/>
      <c r="I54" s="19"/>
      <c r="J54" s="19"/>
      <c r="K54" s="19"/>
      <c r="L54" s="19"/>
      <c r="M54" s="19"/>
      <c r="N54" s="19"/>
      <c r="O54" s="19"/>
      <c r="P54" s="19"/>
      <c r="Q54" s="19"/>
      <c r="R54" s="19"/>
      <c r="S54" s="19"/>
      <c r="T54" s="19"/>
      <c r="U54" s="19"/>
      <c r="V54" s="19"/>
      <c r="W54" s="17"/>
      <c r="X54" s="17"/>
      <c r="Y54" s="17"/>
      <c r="Z54" s="17"/>
      <c r="AA54" s="17"/>
      <c r="AB54" s="17"/>
      <c r="AC54" s="17"/>
      <c r="AD54" s="17"/>
      <c r="AE54" s="17"/>
      <c r="AF54" s="17"/>
      <c r="AG54" s="17"/>
      <c r="AH54" s="17"/>
      <c r="AI54" s="17"/>
      <c r="AJ54" s="17"/>
      <c r="AK54" s="17"/>
    </row>
    <row r="55" spans="1:37" s="3" customFormat="1" ht="12" x14ac:dyDescent="0.3">
      <c r="A55" s="17"/>
      <c r="C55" s="3" t="s">
        <v>28</v>
      </c>
      <c r="D55" s="37">
        <v>250</v>
      </c>
      <c r="E55" s="17"/>
      <c r="F55" s="19"/>
      <c r="G55" s="19"/>
      <c r="H55" s="19"/>
      <c r="I55" s="19"/>
      <c r="J55" s="19"/>
      <c r="K55" s="19"/>
      <c r="L55" s="19"/>
      <c r="M55" s="19"/>
      <c r="N55" s="19"/>
      <c r="O55" s="19"/>
      <c r="P55" s="19"/>
      <c r="Q55" s="19"/>
      <c r="R55" s="19"/>
      <c r="S55" s="19"/>
      <c r="T55" s="19"/>
      <c r="U55" s="19"/>
      <c r="V55" s="19"/>
      <c r="W55" s="17"/>
      <c r="X55" s="17"/>
      <c r="Y55" s="17"/>
      <c r="Z55" s="17"/>
      <c r="AA55" s="17"/>
      <c r="AB55" s="17"/>
      <c r="AC55" s="17"/>
      <c r="AD55" s="17"/>
      <c r="AE55" s="17"/>
      <c r="AF55" s="17"/>
      <c r="AG55" s="17"/>
      <c r="AH55" s="17"/>
      <c r="AI55" s="17"/>
      <c r="AJ55" s="17"/>
      <c r="AK55" s="17"/>
    </row>
    <row r="56" spans="1:37" s="3" customFormat="1" ht="12" x14ac:dyDescent="0.3">
      <c r="A56" s="17"/>
      <c r="C56" s="3" t="s">
        <v>29</v>
      </c>
      <c r="D56" s="37">
        <v>250</v>
      </c>
      <c r="E56" s="17"/>
      <c r="F56" s="19"/>
      <c r="G56" s="19"/>
      <c r="H56" s="19"/>
      <c r="I56" s="19"/>
      <c r="J56" s="19"/>
      <c r="K56" s="19"/>
      <c r="L56" s="19"/>
      <c r="M56" s="19"/>
      <c r="N56" s="19"/>
      <c r="O56" s="19"/>
      <c r="P56" s="19"/>
      <c r="Q56" s="19"/>
      <c r="R56" s="19"/>
      <c r="S56" s="19"/>
      <c r="T56" s="19"/>
      <c r="U56" s="19"/>
      <c r="V56" s="19"/>
      <c r="W56" s="17"/>
      <c r="X56" s="39"/>
      <c r="Y56" s="39"/>
      <c r="Z56" s="39"/>
      <c r="AA56" s="39"/>
      <c r="AB56" s="39"/>
      <c r="AC56" s="39"/>
      <c r="AD56" s="39"/>
      <c r="AE56" s="39"/>
      <c r="AF56" s="39"/>
      <c r="AG56" s="17"/>
      <c r="AH56" s="17"/>
      <c r="AI56" s="17"/>
      <c r="AJ56" s="17"/>
      <c r="AK56" s="17"/>
    </row>
    <row r="57" spans="1:37" s="3" customFormat="1" ht="12" x14ac:dyDescent="0.3">
      <c r="A57" s="17"/>
      <c r="C57" s="3" t="s">
        <v>104</v>
      </c>
      <c r="D57" s="37">
        <v>2</v>
      </c>
      <c r="E57" s="17"/>
      <c r="F57" s="19"/>
      <c r="G57" s="19"/>
      <c r="H57" s="19"/>
      <c r="I57" s="19"/>
      <c r="J57" s="19"/>
      <c r="K57" s="19"/>
      <c r="L57" s="19"/>
      <c r="M57" s="19"/>
      <c r="N57" s="19"/>
      <c r="O57" s="19"/>
      <c r="P57" s="19"/>
      <c r="Q57" s="19"/>
      <c r="R57" s="19"/>
      <c r="S57" s="19"/>
      <c r="T57" s="19"/>
      <c r="U57" s="19"/>
      <c r="V57" s="19"/>
      <c r="W57" s="17"/>
      <c r="X57" s="39"/>
      <c r="Y57" s="39"/>
      <c r="Z57" s="39"/>
      <c r="AA57" s="39"/>
      <c r="AB57" s="39"/>
      <c r="AC57" s="39"/>
      <c r="AD57" s="39"/>
      <c r="AE57" s="39"/>
      <c r="AF57" s="39"/>
      <c r="AG57" s="17"/>
      <c r="AH57" s="17"/>
      <c r="AI57" s="17"/>
      <c r="AJ57" s="17"/>
      <c r="AK57" s="17"/>
    </row>
    <row r="58" spans="1:37" s="3" customFormat="1" ht="12" x14ac:dyDescent="0.3">
      <c r="A58" s="17"/>
      <c r="C58" s="9" t="s">
        <v>144</v>
      </c>
      <c r="D58" s="10" t="s">
        <v>20</v>
      </c>
      <c r="E58" s="17"/>
      <c r="F58" s="22">
        <f t="shared" ref="F58:V58" si="46">IFERROR(($D$55)*F25/$D$57*(F19/F18)+($D$56)*F25/$D$57*(F20/F18)+F31*$D$52,0)</f>
        <v>0</v>
      </c>
      <c r="G58" s="22">
        <f t="shared" si="46"/>
        <v>0</v>
      </c>
      <c r="H58" s="22">
        <f t="shared" si="46"/>
        <v>603.86045773791977</v>
      </c>
      <c r="I58" s="22">
        <f t="shared" si="46"/>
        <v>487.24957602712237</v>
      </c>
      <c r="J58" s="22">
        <f t="shared" si="46"/>
        <v>296.14580526263973</v>
      </c>
      <c r="K58" s="22">
        <f t="shared" si="46"/>
        <v>138.44161054328583</v>
      </c>
      <c r="L58" s="22">
        <f t="shared" si="46"/>
        <v>86.614010589107991</v>
      </c>
      <c r="M58" s="22">
        <f t="shared" si="46"/>
        <v>60.74702447843061</v>
      </c>
      <c r="N58" s="22">
        <f t="shared" si="46"/>
        <v>38.115326669165782</v>
      </c>
      <c r="O58" s="22">
        <f t="shared" si="46"/>
        <v>34.191858999591943</v>
      </c>
      <c r="P58" s="22">
        <f t="shared" si="46"/>
        <v>30.01672821760075</v>
      </c>
      <c r="Q58" s="22">
        <f t="shared" si="46"/>
        <v>25.397389670301401</v>
      </c>
      <c r="R58" s="22">
        <f t="shared" si="46"/>
        <v>3.2795532953980122</v>
      </c>
      <c r="S58" s="22">
        <f t="shared" si="46"/>
        <v>3.0986660069676493</v>
      </c>
      <c r="T58" s="22">
        <f t="shared" si="46"/>
        <v>3.0210074469771153</v>
      </c>
      <c r="U58" s="22">
        <f t="shared" si="46"/>
        <v>2.7485956055341028</v>
      </c>
      <c r="V58" s="22">
        <f t="shared" si="46"/>
        <v>2.5169365793828016</v>
      </c>
      <c r="W58" s="17"/>
      <c r="X58" s="22"/>
      <c r="Y58" s="22"/>
      <c r="Z58" s="22"/>
      <c r="AA58" s="22"/>
      <c r="AB58" s="22"/>
      <c r="AC58" s="22"/>
      <c r="AD58" s="22"/>
      <c r="AE58" s="17"/>
      <c r="AF58" s="17"/>
      <c r="AG58" s="17"/>
      <c r="AH58" s="17"/>
      <c r="AI58" s="17"/>
      <c r="AJ58" s="17"/>
      <c r="AK58" s="17"/>
    </row>
    <row r="59" spans="1:37" s="3" customFormat="1" ht="12" x14ac:dyDescent="0.3">
      <c r="A59" s="17"/>
      <c r="E59" s="17"/>
      <c r="F59" s="19"/>
      <c r="G59" s="19"/>
      <c r="H59" s="19"/>
      <c r="I59" s="19"/>
      <c r="J59" s="19"/>
      <c r="K59" s="19"/>
      <c r="L59" s="19"/>
      <c r="M59" s="19"/>
      <c r="N59" s="19"/>
      <c r="O59" s="19"/>
      <c r="P59" s="19"/>
      <c r="Q59" s="19"/>
      <c r="R59" s="19"/>
      <c r="S59" s="19"/>
      <c r="T59" s="19"/>
      <c r="U59" s="19"/>
      <c r="V59" s="19"/>
      <c r="W59" s="17"/>
      <c r="X59" s="17"/>
      <c r="Y59" s="17"/>
      <c r="Z59" s="17"/>
      <c r="AA59" s="17"/>
      <c r="AB59" s="17"/>
      <c r="AC59" s="17"/>
      <c r="AD59" s="17"/>
      <c r="AE59" s="17"/>
      <c r="AF59" s="17"/>
      <c r="AG59" s="17"/>
      <c r="AH59" s="17"/>
      <c r="AI59" s="17"/>
      <c r="AJ59" s="17"/>
      <c r="AK59" s="17"/>
    </row>
    <row r="60" spans="1:37" s="3" customFormat="1" ht="12" x14ac:dyDescent="0.3">
      <c r="A60" s="17"/>
      <c r="C60" s="9" t="s">
        <v>146</v>
      </c>
      <c r="D60" s="10" t="s">
        <v>20</v>
      </c>
      <c r="E60" s="17"/>
      <c r="F60" s="22">
        <f t="shared" ref="F60:I60" si="47">F58+F53+F48-F42</f>
        <v>0</v>
      </c>
      <c r="G60" s="22">
        <f t="shared" si="47"/>
        <v>0</v>
      </c>
      <c r="H60" s="22">
        <f t="shared" si="47"/>
        <v>4086.8864141177837</v>
      </c>
      <c r="I60" s="22">
        <f t="shared" si="47"/>
        <v>2998.0642047649008</v>
      </c>
      <c r="J60" s="22">
        <f t="shared" ref="J60:V60" si="48">J58+J53+J48-J42</f>
        <v>1715.9701337744414</v>
      </c>
      <c r="K60" s="22">
        <f t="shared" si="48"/>
        <v>757.71660502132841</v>
      </c>
      <c r="L60" s="22">
        <f t="shared" si="48"/>
        <v>443.10637206466225</v>
      </c>
      <c r="M60" s="22">
        <f t="shared" si="48"/>
        <v>307.89332996573421</v>
      </c>
      <c r="N60" s="22">
        <f t="shared" si="48"/>
        <v>182.98668093871481</v>
      </c>
      <c r="O60" s="22">
        <f t="shared" si="48"/>
        <v>155.51482262283935</v>
      </c>
      <c r="P60" s="22">
        <f t="shared" si="48"/>
        <v>132.23578447994771</v>
      </c>
      <c r="Q60" s="22">
        <f t="shared" si="48"/>
        <v>108.35023934814646</v>
      </c>
      <c r="R60" s="22">
        <f t="shared" si="48"/>
        <v>-23.46765582176188</v>
      </c>
      <c r="S60" s="22">
        <f t="shared" si="48"/>
        <v>-17.844010290474092</v>
      </c>
      <c r="T60" s="22">
        <f t="shared" si="48"/>
        <v>-12.371125186425774</v>
      </c>
      <c r="U60" s="22">
        <f t="shared" si="48"/>
        <v>-8.0670660382978259</v>
      </c>
      <c r="V60" s="22">
        <f t="shared" si="48"/>
        <v>-4.5038198563680627</v>
      </c>
      <c r="W60" s="17"/>
      <c r="X60" s="22"/>
      <c r="Y60" s="22"/>
      <c r="Z60" s="22"/>
      <c r="AA60" s="22"/>
      <c r="AB60" s="22"/>
      <c r="AC60" s="22"/>
      <c r="AD60" s="22"/>
      <c r="AE60" s="17"/>
      <c r="AF60" s="17"/>
      <c r="AG60" s="17"/>
      <c r="AH60" s="17"/>
      <c r="AI60" s="17"/>
      <c r="AJ60" s="17"/>
      <c r="AK60" s="17"/>
    </row>
    <row r="61" spans="1:37" s="3" customFormat="1" ht="12" x14ac:dyDescent="0.3">
      <c r="A61" s="17"/>
      <c r="E61" s="17"/>
      <c r="F61" s="19"/>
      <c r="G61" s="19"/>
      <c r="H61" s="19"/>
      <c r="I61" s="19"/>
      <c r="J61" s="19"/>
      <c r="K61" s="19"/>
      <c r="L61" s="19"/>
      <c r="M61" s="19"/>
      <c r="N61" s="19"/>
      <c r="O61" s="19"/>
      <c r="P61" s="19"/>
      <c r="Q61" s="19"/>
      <c r="R61" s="19"/>
      <c r="S61" s="19"/>
      <c r="T61" s="19"/>
      <c r="U61" s="19"/>
      <c r="V61" s="19"/>
      <c r="W61" s="17"/>
      <c r="X61" s="17"/>
      <c r="Y61" s="17"/>
      <c r="Z61" s="17"/>
      <c r="AA61" s="17"/>
      <c r="AB61" s="17"/>
      <c r="AC61" s="17"/>
      <c r="AD61" s="17"/>
      <c r="AE61" s="17"/>
      <c r="AF61" s="17"/>
      <c r="AG61" s="17"/>
      <c r="AH61" s="17"/>
      <c r="AI61" s="17"/>
      <c r="AJ61" s="17"/>
      <c r="AK61" s="17"/>
    </row>
    <row r="62" spans="1:37" s="3" customFormat="1" ht="12" x14ac:dyDescent="0.3">
      <c r="A62" s="17"/>
      <c r="C62" s="11" t="s">
        <v>86</v>
      </c>
      <c r="D62" s="11"/>
      <c r="E62" s="17"/>
      <c r="F62" s="19"/>
      <c r="G62" s="19"/>
      <c r="H62" s="19"/>
      <c r="I62" s="19"/>
      <c r="J62" s="19"/>
      <c r="K62" s="19"/>
      <c r="L62" s="19"/>
      <c r="M62" s="19"/>
      <c r="N62" s="19"/>
      <c r="O62" s="19"/>
      <c r="P62" s="19"/>
      <c r="Q62" s="19"/>
      <c r="R62" s="19"/>
      <c r="S62" s="19"/>
      <c r="T62" s="19"/>
      <c r="U62" s="19"/>
      <c r="V62" s="19"/>
      <c r="W62" s="17"/>
      <c r="X62" s="17"/>
      <c r="Y62" s="17"/>
      <c r="Z62" s="17"/>
      <c r="AA62" s="17"/>
      <c r="AB62" s="17"/>
      <c r="AC62" s="17"/>
      <c r="AD62" s="17"/>
      <c r="AE62" s="17"/>
      <c r="AF62" s="17"/>
      <c r="AG62" s="17"/>
      <c r="AH62" s="17"/>
      <c r="AI62" s="17"/>
      <c r="AJ62" s="17"/>
      <c r="AK62" s="17"/>
    </row>
    <row r="63" spans="1:37" s="17" customFormat="1" ht="12" x14ac:dyDescent="0.3">
      <c r="C63" s="23" t="s">
        <v>249</v>
      </c>
      <c r="D63" s="23"/>
      <c r="F63" s="19"/>
      <c r="G63" s="19"/>
      <c r="H63" s="19"/>
      <c r="I63" s="19"/>
      <c r="J63" s="19"/>
      <c r="K63" s="19"/>
      <c r="L63" s="19"/>
      <c r="M63" s="19"/>
      <c r="N63" s="19"/>
      <c r="O63" s="19"/>
      <c r="P63" s="19"/>
      <c r="Q63" s="19"/>
      <c r="R63" s="19"/>
      <c r="S63" s="19"/>
      <c r="T63" s="19"/>
      <c r="U63" s="19"/>
      <c r="V63" s="19"/>
    </row>
    <row r="64" spans="1:37" s="3" customFormat="1" ht="12" x14ac:dyDescent="0.3">
      <c r="A64" s="17"/>
      <c r="C64" s="3" t="s">
        <v>87</v>
      </c>
      <c r="D64" s="8" t="s">
        <v>34</v>
      </c>
      <c r="E64" s="17"/>
      <c r="F64" s="21">
        <f>$D$46</f>
        <v>2400</v>
      </c>
      <c r="G64" s="21">
        <f t="shared" ref="G64:V64" si="49">$D$46</f>
        <v>2400</v>
      </c>
      <c r="H64" s="21">
        <f t="shared" si="49"/>
        <v>2400</v>
      </c>
      <c r="I64" s="21">
        <f t="shared" si="49"/>
        <v>2400</v>
      </c>
      <c r="J64" s="21">
        <f t="shared" si="49"/>
        <v>2400</v>
      </c>
      <c r="K64" s="21">
        <f t="shared" si="49"/>
        <v>2400</v>
      </c>
      <c r="L64" s="21">
        <f t="shared" si="49"/>
        <v>2400</v>
      </c>
      <c r="M64" s="21">
        <f t="shared" si="49"/>
        <v>2400</v>
      </c>
      <c r="N64" s="21">
        <f t="shared" si="49"/>
        <v>2400</v>
      </c>
      <c r="O64" s="21">
        <f t="shared" si="49"/>
        <v>2400</v>
      </c>
      <c r="P64" s="21">
        <f t="shared" si="49"/>
        <v>2400</v>
      </c>
      <c r="Q64" s="21">
        <f t="shared" si="49"/>
        <v>2400</v>
      </c>
      <c r="R64" s="21">
        <f t="shared" si="49"/>
        <v>2400</v>
      </c>
      <c r="S64" s="21">
        <f t="shared" si="49"/>
        <v>2400</v>
      </c>
      <c r="T64" s="21">
        <f t="shared" si="49"/>
        <v>2400</v>
      </c>
      <c r="U64" s="21">
        <f t="shared" si="49"/>
        <v>2400</v>
      </c>
      <c r="V64" s="21">
        <f t="shared" si="49"/>
        <v>2400</v>
      </c>
      <c r="W64" s="17"/>
      <c r="X64" s="17"/>
      <c r="Y64" s="17"/>
      <c r="Z64" s="17"/>
      <c r="AA64" s="17"/>
      <c r="AB64" s="17"/>
      <c r="AC64" s="17"/>
      <c r="AD64" s="17"/>
      <c r="AE64" s="17"/>
      <c r="AF64" s="17"/>
      <c r="AG64" s="17"/>
      <c r="AH64" s="17"/>
      <c r="AI64" s="17"/>
      <c r="AJ64" s="17"/>
      <c r="AK64" s="17"/>
    </row>
    <row r="65" spans="1:37" s="3" customFormat="1" ht="12" x14ac:dyDescent="0.3">
      <c r="A65" s="17"/>
      <c r="C65" s="3" t="s">
        <v>88</v>
      </c>
      <c r="D65" s="8" t="s">
        <v>34</v>
      </c>
      <c r="E65" s="17"/>
      <c r="F65" s="21">
        <f>$D$47</f>
        <v>3320</v>
      </c>
      <c r="G65" s="21">
        <f t="shared" ref="G65:V65" si="50">$D$47</f>
        <v>3320</v>
      </c>
      <c r="H65" s="21">
        <f t="shared" si="50"/>
        <v>3320</v>
      </c>
      <c r="I65" s="21">
        <f t="shared" si="50"/>
        <v>3320</v>
      </c>
      <c r="J65" s="21">
        <f t="shared" si="50"/>
        <v>3320</v>
      </c>
      <c r="K65" s="21">
        <f t="shared" si="50"/>
        <v>3320</v>
      </c>
      <c r="L65" s="21">
        <f t="shared" si="50"/>
        <v>3320</v>
      </c>
      <c r="M65" s="21">
        <f t="shared" si="50"/>
        <v>3320</v>
      </c>
      <c r="N65" s="21">
        <f t="shared" si="50"/>
        <v>3320</v>
      </c>
      <c r="O65" s="21">
        <f t="shared" si="50"/>
        <v>3320</v>
      </c>
      <c r="P65" s="21">
        <f t="shared" si="50"/>
        <v>3320</v>
      </c>
      <c r="Q65" s="21">
        <f t="shared" si="50"/>
        <v>3320</v>
      </c>
      <c r="R65" s="21">
        <f t="shared" si="50"/>
        <v>3320</v>
      </c>
      <c r="S65" s="21">
        <f t="shared" si="50"/>
        <v>3320</v>
      </c>
      <c r="T65" s="21">
        <f t="shared" si="50"/>
        <v>3320</v>
      </c>
      <c r="U65" s="21">
        <f t="shared" si="50"/>
        <v>3320</v>
      </c>
      <c r="V65" s="21">
        <f t="shared" si="50"/>
        <v>3320</v>
      </c>
      <c r="W65" s="17"/>
      <c r="X65" s="17"/>
      <c r="Y65" s="17"/>
      <c r="Z65" s="17"/>
      <c r="AA65" s="17"/>
      <c r="AB65" s="17"/>
      <c r="AC65" s="17"/>
      <c r="AD65" s="17"/>
      <c r="AE65" s="17"/>
      <c r="AF65" s="17"/>
      <c r="AG65" s="17"/>
      <c r="AH65" s="17"/>
      <c r="AI65" s="17"/>
      <c r="AJ65" s="17"/>
      <c r="AK65" s="17"/>
    </row>
    <row r="66" spans="1:37" s="3" customFormat="1" ht="12" x14ac:dyDescent="0.3">
      <c r="A66" s="17"/>
      <c r="C66" s="3" t="s">
        <v>89</v>
      </c>
      <c r="D66" s="8" t="s">
        <v>35</v>
      </c>
      <c r="E66" s="17"/>
      <c r="F66" s="21">
        <f>80*90%</f>
        <v>72</v>
      </c>
      <c r="G66" s="21">
        <f t="shared" ref="G66:V66" si="51">80*90%</f>
        <v>72</v>
      </c>
      <c r="H66" s="21">
        <f t="shared" si="51"/>
        <v>72</v>
      </c>
      <c r="I66" s="21">
        <f t="shared" si="51"/>
        <v>72</v>
      </c>
      <c r="J66" s="21">
        <f t="shared" si="51"/>
        <v>72</v>
      </c>
      <c r="K66" s="21">
        <f t="shared" si="51"/>
        <v>72</v>
      </c>
      <c r="L66" s="21">
        <f t="shared" si="51"/>
        <v>72</v>
      </c>
      <c r="M66" s="21">
        <f t="shared" si="51"/>
        <v>72</v>
      </c>
      <c r="N66" s="21">
        <f t="shared" si="51"/>
        <v>72</v>
      </c>
      <c r="O66" s="21">
        <f t="shared" si="51"/>
        <v>72</v>
      </c>
      <c r="P66" s="21">
        <f t="shared" si="51"/>
        <v>72</v>
      </c>
      <c r="Q66" s="21">
        <f t="shared" si="51"/>
        <v>72</v>
      </c>
      <c r="R66" s="21">
        <f t="shared" si="51"/>
        <v>72</v>
      </c>
      <c r="S66" s="21">
        <f t="shared" si="51"/>
        <v>72</v>
      </c>
      <c r="T66" s="21">
        <f t="shared" si="51"/>
        <v>72</v>
      </c>
      <c r="U66" s="21">
        <f t="shared" si="51"/>
        <v>72</v>
      </c>
      <c r="V66" s="21">
        <f t="shared" si="51"/>
        <v>72</v>
      </c>
      <c r="W66" s="17"/>
      <c r="X66" s="17"/>
      <c r="Y66" s="17"/>
      <c r="Z66" s="17"/>
      <c r="AA66" s="17"/>
      <c r="AB66" s="17"/>
      <c r="AC66" s="17"/>
      <c r="AD66" s="17"/>
      <c r="AE66" s="17"/>
      <c r="AF66" s="17"/>
      <c r="AG66" s="17"/>
      <c r="AH66" s="17"/>
      <c r="AI66" s="17"/>
      <c r="AJ66" s="17"/>
      <c r="AK66" s="17"/>
    </row>
    <row r="67" spans="1:37" s="3" customFormat="1" ht="12" x14ac:dyDescent="0.3">
      <c r="A67" s="17"/>
      <c r="C67" s="3" t="s">
        <v>90</v>
      </c>
      <c r="D67" s="8" t="s">
        <v>35</v>
      </c>
      <c r="E67" s="17"/>
      <c r="F67" s="21">
        <f>85*90%</f>
        <v>76.5</v>
      </c>
      <c r="G67" s="21">
        <f t="shared" ref="G67:V67" si="52">85*90%</f>
        <v>76.5</v>
      </c>
      <c r="H67" s="21">
        <f t="shared" si="52"/>
        <v>76.5</v>
      </c>
      <c r="I67" s="21">
        <f t="shared" si="52"/>
        <v>76.5</v>
      </c>
      <c r="J67" s="21">
        <f t="shared" si="52"/>
        <v>76.5</v>
      </c>
      <c r="K67" s="21">
        <f t="shared" si="52"/>
        <v>76.5</v>
      </c>
      <c r="L67" s="21">
        <f t="shared" si="52"/>
        <v>76.5</v>
      </c>
      <c r="M67" s="21">
        <f t="shared" si="52"/>
        <v>76.5</v>
      </c>
      <c r="N67" s="21">
        <f t="shared" si="52"/>
        <v>76.5</v>
      </c>
      <c r="O67" s="21">
        <f t="shared" si="52"/>
        <v>76.5</v>
      </c>
      <c r="P67" s="21">
        <f t="shared" si="52"/>
        <v>76.5</v>
      </c>
      <c r="Q67" s="21">
        <f t="shared" si="52"/>
        <v>76.5</v>
      </c>
      <c r="R67" s="21">
        <f t="shared" si="52"/>
        <v>76.5</v>
      </c>
      <c r="S67" s="21">
        <f t="shared" si="52"/>
        <v>76.5</v>
      </c>
      <c r="T67" s="21">
        <f t="shared" si="52"/>
        <v>76.5</v>
      </c>
      <c r="U67" s="21">
        <f t="shared" si="52"/>
        <v>76.5</v>
      </c>
      <c r="V67" s="21">
        <f t="shared" si="52"/>
        <v>76.5</v>
      </c>
      <c r="W67" s="17"/>
      <c r="X67" s="17"/>
      <c r="Y67" s="17"/>
      <c r="Z67" s="17"/>
      <c r="AA67" s="17"/>
      <c r="AB67" s="17"/>
      <c r="AC67" s="17"/>
      <c r="AD67" s="17"/>
      <c r="AE67" s="17"/>
      <c r="AF67" s="17"/>
      <c r="AG67" s="17"/>
      <c r="AH67" s="17"/>
      <c r="AI67" s="17"/>
      <c r="AJ67" s="17"/>
      <c r="AK67" s="17"/>
    </row>
    <row r="68" spans="1:37" s="3" customFormat="1" ht="12" x14ac:dyDescent="0.3">
      <c r="A68" s="17"/>
      <c r="C68" s="3" t="s">
        <v>91</v>
      </c>
      <c r="D68" s="8" t="s">
        <v>30</v>
      </c>
      <c r="E68" s="17"/>
      <c r="F68" s="21">
        <f>F64/F66</f>
        <v>33.333333333333336</v>
      </c>
      <c r="G68" s="21">
        <f>G64/G66</f>
        <v>33.333333333333336</v>
      </c>
      <c r="H68" s="21">
        <f t="shared" ref="H68:Q69" si="53">H64/H66</f>
        <v>33.333333333333336</v>
      </c>
      <c r="I68" s="21">
        <f t="shared" si="53"/>
        <v>33.333333333333336</v>
      </c>
      <c r="J68" s="21">
        <f t="shared" si="53"/>
        <v>33.333333333333336</v>
      </c>
      <c r="K68" s="21">
        <f t="shared" si="53"/>
        <v>33.333333333333336</v>
      </c>
      <c r="L68" s="21">
        <f t="shared" si="53"/>
        <v>33.333333333333336</v>
      </c>
      <c r="M68" s="21">
        <f t="shared" si="53"/>
        <v>33.333333333333336</v>
      </c>
      <c r="N68" s="21">
        <f t="shared" si="53"/>
        <v>33.333333333333336</v>
      </c>
      <c r="O68" s="21">
        <f t="shared" si="53"/>
        <v>33.333333333333336</v>
      </c>
      <c r="P68" s="21">
        <f t="shared" si="53"/>
        <v>33.333333333333336</v>
      </c>
      <c r="Q68" s="21">
        <f t="shared" si="53"/>
        <v>33.333333333333336</v>
      </c>
      <c r="R68" s="21">
        <f t="shared" ref="R68:V68" si="54">R64/R66</f>
        <v>33.333333333333336</v>
      </c>
      <c r="S68" s="21">
        <f t="shared" si="54"/>
        <v>33.333333333333336</v>
      </c>
      <c r="T68" s="21">
        <f t="shared" si="54"/>
        <v>33.333333333333336</v>
      </c>
      <c r="U68" s="21">
        <f t="shared" si="54"/>
        <v>33.333333333333336</v>
      </c>
      <c r="V68" s="21">
        <f t="shared" si="54"/>
        <v>33.333333333333336</v>
      </c>
      <c r="W68" s="17"/>
      <c r="X68" s="17"/>
      <c r="Y68" s="17"/>
      <c r="Z68" s="17"/>
      <c r="AA68" s="17"/>
      <c r="AB68" s="17"/>
      <c r="AC68" s="17"/>
      <c r="AD68" s="17"/>
      <c r="AE68" s="17"/>
      <c r="AF68" s="17"/>
      <c r="AG68" s="17"/>
      <c r="AH68" s="17"/>
      <c r="AI68" s="17"/>
      <c r="AJ68" s="17"/>
      <c r="AK68" s="17"/>
    </row>
    <row r="69" spans="1:37" s="3" customFormat="1" ht="12" x14ac:dyDescent="0.3">
      <c r="A69" s="17"/>
      <c r="C69" s="3" t="s">
        <v>92</v>
      </c>
      <c r="D69" s="8" t="s">
        <v>30</v>
      </c>
      <c r="E69" s="17"/>
      <c r="F69" s="21">
        <f>F65/F67</f>
        <v>43.398692810457518</v>
      </c>
      <c r="G69" s="21">
        <f t="shared" ref="G69" si="55">G65/G67</f>
        <v>43.398692810457518</v>
      </c>
      <c r="H69" s="21">
        <f t="shared" si="53"/>
        <v>43.398692810457518</v>
      </c>
      <c r="I69" s="21">
        <f t="shared" si="53"/>
        <v>43.398692810457518</v>
      </c>
      <c r="J69" s="21">
        <f t="shared" si="53"/>
        <v>43.398692810457518</v>
      </c>
      <c r="K69" s="21">
        <f>K65/K67</f>
        <v>43.398692810457518</v>
      </c>
      <c r="L69" s="21">
        <f t="shared" si="53"/>
        <v>43.398692810457518</v>
      </c>
      <c r="M69" s="21">
        <f t="shared" si="53"/>
        <v>43.398692810457518</v>
      </c>
      <c r="N69" s="21">
        <f t="shared" si="53"/>
        <v>43.398692810457518</v>
      </c>
      <c r="O69" s="21">
        <f t="shared" si="53"/>
        <v>43.398692810457518</v>
      </c>
      <c r="P69" s="21">
        <f t="shared" si="53"/>
        <v>43.398692810457518</v>
      </c>
      <c r="Q69" s="21">
        <f t="shared" si="53"/>
        <v>43.398692810457518</v>
      </c>
      <c r="R69" s="21">
        <f t="shared" ref="R69:V69" si="56">R65/R67</f>
        <v>43.398692810457518</v>
      </c>
      <c r="S69" s="21">
        <f t="shared" si="56"/>
        <v>43.398692810457518</v>
      </c>
      <c r="T69" s="21">
        <f t="shared" si="56"/>
        <v>43.398692810457518</v>
      </c>
      <c r="U69" s="21">
        <f t="shared" si="56"/>
        <v>43.398692810457518</v>
      </c>
      <c r="V69" s="21">
        <f t="shared" si="56"/>
        <v>43.398692810457518</v>
      </c>
      <c r="W69" s="17"/>
      <c r="X69" s="17"/>
      <c r="Y69" s="17"/>
      <c r="Z69" s="17"/>
      <c r="AA69" s="17"/>
      <c r="AB69" s="17"/>
      <c r="AC69" s="17"/>
      <c r="AD69" s="17"/>
      <c r="AE69" s="17"/>
      <c r="AF69" s="17"/>
      <c r="AG69" s="17"/>
      <c r="AH69" s="17"/>
      <c r="AI69" s="17"/>
      <c r="AJ69" s="17"/>
      <c r="AK69" s="17"/>
    </row>
    <row r="70" spans="1:37" s="3" customFormat="1" ht="12" x14ac:dyDescent="0.3">
      <c r="A70" s="17"/>
      <c r="C70" s="3" t="s">
        <v>93</v>
      </c>
      <c r="D70" s="8" t="s">
        <v>31</v>
      </c>
      <c r="E70" s="17"/>
      <c r="F70" s="21">
        <v>700</v>
      </c>
      <c r="G70" s="21">
        <v>700</v>
      </c>
      <c r="H70" s="21">
        <v>700</v>
      </c>
      <c r="I70" s="21">
        <v>700</v>
      </c>
      <c r="J70" s="21">
        <v>700</v>
      </c>
      <c r="K70" s="21">
        <v>700</v>
      </c>
      <c r="L70" s="21">
        <v>700</v>
      </c>
      <c r="M70" s="21">
        <v>700</v>
      </c>
      <c r="N70" s="21">
        <v>700</v>
      </c>
      <c r="O70" s="21">
        <v>700</v>
      </c>
      <c r="P70" s="21">
        <v>700</v>
      </c>
      <c r="Q70" s="21">
        <v>700</v>
      </c>
      <c r="R70" s="21">
        <v>700</v>
      </c>
      <c r="S70" s="21">
        <v>700</v>
      </c>
      <c r="T70" s="21">
        <v>700</v>
      </c>
      <c r="U70" s="21">
        <v>700</v>
      </c>
      <c r="V70" s="21">
        <v>700</v>
      </c>
      <c r="W70" s="17"/>
      <c r="X70" s="17"/>
      <c r="Y70" s="17"/>
      <c r="Z70" s="17"/>
      <c r="AA70" s="17"/>
      <c r="AB70" s="17"/>
      <c r="AC70" s="17"/>
      <c r="AD70" s="17"/>
      <c r="AE70" s="17"/>
      <c r="AF70" s="17"/>
      <c r="AG70" s="17"/>
      <c r="AH70" s="17"/>
      <c r="AI70" s="17"/>
      <c r="AJ70" s="17"/>
      <c r="AK70" s="17"/>
    </row>
    <row r="71" spans="1:37" s="3" customFormat="1" ht="12" x14ac:dyDescent="0.3">
      <c r="A71" s="17"/>
      <c r="C71" s="3" t="s">
        <v>94</v>
      </c>
      <c r="D71" s="8" t="s">
        <v>31</v>
      </c>
      <c r="E71" s="17"/>
      <c r="F71" s="21">
        <v>2200</v>
      </c>
      <c r="G71" s="21">
        <v>2200</v>
      </c>
      <c r="H71" s="21">
        <v>2200</v>
      </c>
      <c r="I71" s="21">
        <v>2200</v>
      </c>
      <c r="J71" s="21">
        <v>2200</v>
      </c>
      <c r="K71" s="21">
        <v>2200</v>
      </c>
      <c r="L71" s="21">
        <v>2200</v>
      </c>
      <c r="M71" s="21">
        <v>2200</v>
      </c>
      <c r="N71" s="21">
        <v>2200</v>
      </c>
      <c r="O71" s="21">
        <v>2200</v>
      </c>
      <c r="P71" s="21">
        <v>2200</v>
      </c>
      <c r="Q71" s="21">
        <v>2200</v>
      </c>
      <c r="R71" s="21">
        <v>2200</v>
      </c>
      <c r="S71" s="21">
        <v>2200</v>
      </c>
      <c r="T71" s="21">
        <v>2200</v>
      </c>
      <c r="U71" s="21">
        <v>2200</v>
      </c>
      <c r="V71" s="21">
        <v>2200</v>
      </c>
      <c r="W71" s="17"/>
      <c r="X71" s="17"/>
      <c r="Y71" s="17"/>
      <c r="Z71" s="17"/>
      <c r="AA71" s="17"/>
      <c r="AB71" s="17"/>
      <c r="AC71" s="17"/>
      <c r="AD71" s="17"/>
      <c r="AE71" s="17"/>
      <c r="AF71" s="17"/>
      <c r="AG71" s="17"/>
      <c r="AH71" s="17"/>
      <c r="AI71" s="17"/>
      <c r="AJ71" s="17"/>
      <c r="AK71" s="17"/>
    </row>
    <row r="72" spans="1:37" s="3" customFormat="1" ht="12" x14ac:dyDescent="0.3">
      <c r="A72" s="17"/>
      <c r="C72" s="3" t="s">
        <v>39</v>
      </c>
      <c r="D72" s="8" t="s">
        <v>36</v>
      </c>
      <c r="E72" s="17"/>
      <c r="F72" s="20">
        <f>F68*F70/1000</f>
        <v>23.333333333333336</v>
      </c>
      <c r="G72" s="20">
        <f t="shared" ref="G72:Q73" si="57">G68*G70/1000</f>
        <v>23.333333333333336</v>
      </c>
      <c r="H72" s="20">
        <f t="shared" si="57"/>
        <v>23.333333333333336</v>
      </c>
      <c r="I72" s="20">
        <f t="shared" si="57"/>
        <v>23.333333333333336</v>
      </c>
      <c r="J72" s="20">
        <f t="shared" si="57"/>
        <v>23.333333333333336</v>
      </c>
      <c r="K72" s="20">
        <f t="shared" si="57"/>
        <v>23.333333333333336</v>
      </c>
      <c r="L72" s="20">
        <f t="shared" si="57"/>
        <v>23.333333333333336</v>
      </c>
      <c r="M72" s="20">
        <f t="shared" si="57"/>
        <v>23.333333333333336</v>
      </c>
      <c r="N72" s="20">
        <f t="shared" si="57"/>
        <v>23.333333333333336</v>
      </c>
      <c r="O72" s="20">
        <f t="shared" si="57"/>
        <v>23.333333333333336</v>
      </c>
      <c r="P72" s="20">
        <f t="shared" si="57"/>
        <v>23.333333333333336</v>
      </c>
      <c r="Q72" s="20">
        <f t="shared" si="57"/>
        <v>23.333333333333336</v>
      </c>
      <c r="R72" s="20">
        <f t="shared" ref="R72:V72" si="58">R68*R70/1000</f>
        <v>23.333333333333336</v>
      </c>
      <c r="S72" s="20">
        <f t="shared" si="58"/>
        <v>23.333333333333336</v>
      </c>
      <c r="T72" s="20">
        <f t="shared" si="58"/>
        <v>23.333333333333336</v>
      </c>
      <c r="U72" s="20">
        <f t="shared" si="58"/>
        <v>23.333333333333336</v>
      </c>
      <c r="V72" s="20">
        <f t="shared" si="58"/>
        <v>23.333333333333336</v>
      </c>
      <c r="W72" s="17"/>
      <c r="X72" s="17"/>
      <c r="Y72" s="17"/>
      <c r="Z72" s="17"/>
      <c r="AA72" s="17"/>
      <c r="AB72" s="17"/>
      <c r="AC72" s="17"/>
      <c r="AD72" s="17"/>
      <c r="AE72" s="17"/>
      <c r="AF72" s="17"/>
      <c r="AG72" s="17"/>
      <c r="AH72" s="17"/>
      <c r="AI72" s="17"/>
      <c r="AJ72" s="17"/>
      <c r="AK72" s="17"/>
    </row>
    <row r="73" spans="1:37" s="3" customFormat="1" ht="12" x14ac:dyDescent="0.3">
      <c r="A73" s="17"/>
      <c r="C73" s="3" t="s">
        <v>40</v>
      </c>
      <c r="D73" s="8" t="s">
        <v>36</v>
      </c>
      <c r="E73" s="17"/>
      <c r="F73" s="20">
        <f>F69*F71/1000</f>
        <v>95.477124183006538</v>
      </c>
      <c r="G73" s="20">
        <f t="shared" si="57"/>
        <v>95.477124183006538</v>
      </c>
      <c r="H73" s="20">
        <f t="shared" si="57"/>
        <v>95.477124183006538</v>
      </c>
      <c r="I73" s="20">
        <f t="shared" si="57"/>
        <v>95.477124183006538</v>
      </c>
      <c r="J73" s="20">
        <f t="shared" si="57"/>
        <v>95.477124183006538</v>
      </c>
      <c r="K73" s="20">
        <f t="shared" si="57"/>
        <v>95.477124183006538</v>
      </c>
      <c r="L73" s="20">
        <f>L69*L71/1000</f>
        <v>95.477124183006538</v>
      </c>
      <c r="M73" s="20">
        <f t="shared" si="57"/>
        <v>95.477124183006538</v>
      </c>
      <c r="N73" s="20">
        <f t="shared" si="57"/>
        <v>95.477124183006538</v>
      </c>
      <c r="O73" s="20">
        <f t="shared" si="57"/>
        <v>95.477124183006538</v>
      </c>
      <c r="P73" s="20">
        <f t="shared" si="57"/>
        <v>95.477124183006538</v>
      </c>
      <c r="Q73" s="20">
        <f t="shared" si="57"/>
        <v>95.477124183006538</v>
      </c>
      <c r="R73" s="20">
        <f t="shared" ref="R73:V73" si="59">R69*R71/1000</f>
        <v>95.477124183006538</v>
      </c>
      <c r="S73" s="20">
        <f t="shared" si="59"/>
        <v>95.477124183006538</v>
      </c>
      <c r="T73" s="20">
        <f t="shared" si="59"/>
        <v>95.477124183006538</v>
      </c>
      <c r="U73" s="20">
        <f t="shared" si="59"/>
        <v>95.477124183006538</v>
      </c>
      <c r="V73" s="20">
        <f t="shared" si="59"/>
        <v>95.477124183006538</v>
      </c>
      <c r="W73" s="17"/>
      <c r="X73" s="17"/>
      <c r="Y73" s="17"/>
      <c r="Z73" s="17"/>
      <c r="AA73" s="17"/>
      <c r="AB73" s="17"/>
      <c r="AC73" s="17"/>
      <c r="AD73" s="17"/>
      <c r="AE73" s="17"/>
      <c r="AF73" s="17"/>
      <c r="AG73" s="17"/>
      <c r="AH73" s="17"/>
      <c r="AI73" s="17"/>
      <c r="AJ73" s="17"/>
      <c r="AK73" s="17"/>
    </row>
    <row r="74" spans="1:37" s="3" customFormat="1" ht="12" x14ac:dyDescent="0.3">
      <c r="A74" s="17"/>
      <c r="D74" s="8"/>
      <c r="E74" s="17"/>
      <c r="F74" s="20"/>
      <c r="G74" s="20"/>
      <c r="H74" s="20"/>
      <c r="I74" s="20"/>
      <c r="J74" s="20"/>
      <c r="K74" s="20"/>
      <c r="L74" s="20"/>
      <c r="M74" s="20"/>
      <c r="N74" s="20"/>
      <c r="O74" s="20"/>
      <c r="P74" s="20"/>
      <c r="Q74" s="20"/>
      <c r="R74" s="20"/>
      <c r="S74" s="20"/>
      <c r="T74" s="20"/>
      <c r="U74" s="20"/>
      <c r="V74" s="20"/>
      <c r="W74" s="17"/>
      <c r="X74" s="17"/>
      <c r="Y74" s="17"/>
      <c r="Z74" s="17"/>
      <c r="AA74" s="17"/>
      <c r="AB74" s="17"/>
      <c r="AC74" s="17"/>
      <c r="AD74" s="17"/>
      <c r="AE74" s="17"/>
      <c r="AF74" s="17"/>
      <c r="AG74" s="17"/>
      <c r="AH74" s="17"/>
      <c r="AI74" s="17"/>
      <c r="AJ74" s="17"/>
      <c r="AK74" s="17"/>
    </row>
    <row r="75" spans="1:37" s="3" customFormat="1" ht="12" x14ac:dyDescent="0.3">
      <c r="A75" s="17"/>
      <c r="C75" s="9" t="s">
        <v>232</v>
      </c>
      <c r="D75" s="8"/>
      <c r="E75" s="17"/>
      <c r="F75" s="20"/>
      <c r="G75" s="20"/>
      <c r="H75" s="20"/>
      <c r="I75" s="20"/>
      <c r="J75" s="20"/>
      <c r="K75" s="20"/>
      <c r="L75" s="20"/>
      <c r="M75" s="20"/>
      <c r="N75" s="20"/>
      <c r="O75" s="20"/>
      <c r="P75" s="20"/>
      <c r="Q75" s="20"/>
      <c r="R75" s="20"/>
      <c r="S75" s="20"/>
      <c r="T75" s="20"/>
      <c r="U75" s="20"/>
      <c r="V75" s="20"/>
      <c r="W75" s="17"/>
      <c r="X75" s="17"/>
      <c r="Y75" s="17"/>
      <c r="Z75" s="17"/>
      <c r="AA75" s="17"/>
      <c r="AB75" s="17"/>
      <c r="AC75" s="17"/>
      <c r="AD75" s="17"/>
      <c r="AE75" s="17"/>
      <c r="AF75" s="17"/>
      <c r="AG75" s="17"/>
      <c r="AH75" s="17"/>
      <c r="AI75" s="17"/>
      <c r="AJ75" s="17"/>
      <c r="AK75" s="17"/>
    </row>
    <row r="76" spans="1:37" s="3" customFormat="1" ht="12" x14ac:dyDescent="0.3">
      <c r="A76" s="17"/>
      <c r="C76" s="3" t="s">
        <v>234</v>
      </c>
      <c r="D76" s="53" t="s">
        <v>225</v>
      </c>
      <c r="E76" s="17"/>
      <c r="F76" s="20"/>
      <c r="G76" s="54" t="s">
        <v>226</v>
      </c>
      <c r="H76" s="20"/>
      <c r="I76" s="20"/>
      <c r="J76" s="20"/>
      <c r="K76" s="20"/>
      <c r="L76" s="20"/>
      <c r="M76" s="20"/>
      <c r="N76" s="20"/>
      <c r="O76" s="20"/>
      <c r="P76" s="20"/>
      <c r="Q76" s="20"/>
      <c r="R76" s="20"/>
      <c r="S76" s="20"/>
      <c r="T76" s="20"/>
      <c r="U76" s="20"/>
      <c r="V76" s="20"/>
      <c r="W76" s="17"/>
      <c r="X76" s="17"/>
      <c r="Y76" s="17"/>
      <c r="Z76" s="17"/>
      <c r="AA76" s="17"/>
      <c r="AB76" s="17"/>
      <c r="AC76" s="17"/>
      <c r="AD76" s="17"/>
      <c r="AE76" s="17"/>
      <c r="AF76" s="17"/>
      <c r="AG76" s="17"/>
      <c r="AH76" s="17"/>
      <c r="AI76" s="17"/>
      <c r="AJ76" s="17"/>
      <c r="AK76" s="17"/>
    </row>
    <row r="77" spans="1:37" s="3" customFormat="1" ht="12" x14ac:dyDescent="0.3">
      <c r="A77" s="17"/>
      <c r="C77" s="3" t="s">
        <v>95</v>
      </c>
      <c r="D77" s="8" t="s">
        <v>32</v>
      </c>
      <c r="E77" s="17"/>
      <c r="F77" s="21">
        <f>F72*F15</f>
        <v>0</v>
      </c>
      <c r="G77" s="21">
        <f>IF(G$9&gt;$D$6,0,F77)</f>
        <v>0</v>
      </c>
      <c r="H77" s="21">
        <f t="shared" ref="H77:V92" si="60">IF(H$9&gt;$D$6,0,G77)</f>
        <v>0</v>
      </c>
      <c r="I77" s="21">
        <f t="shared" si="60"/>
        <v>0</v>
      </c>
      <c r="J77" s="21">
        <f t="shared" si="60"/>
        <v>0</v>
      </c>
      <c r="K77" s="21">
        <f t="shared" si="60"/>
        <v>0</v>
      </c>
      <c r="L77" s="21">
        <f t="shared" si="60"/>
        <v>0</v>
      </c>
      <c r="M77" s="21">
        <f t="shared" si="60"/>
        <v>0</v>
      </c>
      <c r="N77" s="21">
        <f t="shared" si="60"/>
        <v>0</v>
      </c>
      <c r="O77" s="21">
        <f t="shared" si="60"/>
        <v>0</v>
      </c>
      <c r="P77" s="21">
        <f t="shared" si="60"/>
        <v>0</v>
      </c>
      <c r="Q77" s="21">
        <f t="shared" si="60"/>
        <v>0</v>
      </c>
      <c r="R77" s="21">
        <f t="shared" si="60"/>
        <v>0</v>
      </c>
      <c r="S77" s="21">
        <f t="shared" si="60"/>
        <v>0</v>
      </c>
      <c r="T77" s="21">
        <f t="shared" si="60"/>
        <v>0</v>
      </c>
      <c r="U77" s="21">
        <f t="shared" si="60"/>
        <v>0</v>
      </c>
      <c r="V77" s="21">
        <f t="shared" si="60"/>
        <v>0</v>
      </c>
      <c r="W77" s="17"/>
      <c r="X77" s="17"/>
      <c r="Y77" s="17"/>
      <c r="Z77" s="17"/>
      <c r="AA77" s="17"/>
      <c r="AB77" s="17"/>
      <c r="AC77" s="17"/>
      <c r="AD77" s="17"/>
      <c r="AE77" s="17"/>
      <c r="AF77" s="17"/>
      <c r="AG77" s="17"/>
      <c r="AH77" s="17"/>
      <c r="AI77" s="17"/>
      <c r="AJ77" s="17"/>
      <c r="AK77" s="17"/>
    </row>
    <row r="78" spans="1:37" s="3" customFormat="1" ht="12" x14ac:dyDescent="0.3">
      <c r="A78" s="17"/>
      <c r="C78" s="3" t="s">
        <v>96</v>
      </c>
      <c r="D78" s="8" t="s">
        <v>32</v>
      </c>
      <c r="E78" s="17"/>
      <c r="F78" s="19"/>
      <c r="G78" s="21">
        <f>G72*G15</f>
        <v>0</v>
      </c>
      <c r="H78" s="21">
        <f t="shared" si="60"/>
        <v>0</v>
      </c>
      <c r="I78" s="21">
        <f t="shared" si="60"/>
        <v>0</v>
      </c>
      <c r="J78" s="21">
        <f t="shared" si="60"/>
        <v>0</v>
      </c>
      <c r="K78" s="21">
        <f t="shared" si="60"/>
        <v>0</v>
      </c>
      <c r="L78" s="21">
        <f t="shared" si="60"/>
        <v>0</v>
      </c>
      <c r="M78" s="21">
        <f t="shared" si="60"/>
        <v>0</v>
      </c>
      <c r="N78" s="21">
        <f t="shared" si="60"/>
        <v>0</v>
      </c>
      <c r="O78" s="21">
        <f t="shared" si="60"/>
        <v>0</v>
      </c>
      <c r="P78" s="21">
        <f t="shared" si="60"/>
        <v>0</v>
      </c>
      <c r="Q78" s="21">
        <f t="shared" si="60"/>
        <v>0</v>
      </c>
      <c r="R78" s="21">
        <f t="shared" si="60"/>
        <v>0</v>
      </c>
      <c r="S78" s="21">
        <f t="shared" si="60"/>
        <v>0</v>
      </c>
      <c r="T78" s="21">
        <f t="shared" si="60"/>
        <v>0</v>
      </c>
      <c r="U78" s="21">
        <f t="shared" si="60"/>
        <v>0</v>
      </c>
      <c r="V78" s="21">
        <f t="shared" si="60"/>
        <v>0</v>
      </c>
      <c r="W78" s="17"/>
      <c r="X78" s="17"/>
      <c r="Y78" s="17"/>
      <c r="Z78" s="17"/>
      <c r="AA78" s="17"/>
      <c r="AB78" s="17"/>
      <c r="AC78" s="17"/>
      <c r="AD78" s="17"/>
      <c r="AE78" s="17"/>
      <c r="AF78" s="17"/>
      <c r="AG78" s="17"/>
      <c r="AH78" s="17"/>
      <c r="AI78" s="17"/>
      <c r="AJ78" s="17"/>
      <c r="AK78" s="17"/>
    </row>
    <row r="79" spans="1:37" s="3" customFormat="1" ht="12" x14ac:dyDescent="0.3">
      <c r="A79" s="17"/>
      <c r="C79" s="3" t="s">
        <v>97</v>
      </c>
      <c r="D79" s="8" t="s">
        <v>32</v>
      </c>
      <c r="E79" s="17"/>
      <c r="F79" s="19"/>
      <c r="G79" s="19"/>
      <c r="H79" s="21">
        <f>H72*H15</f>
        <v>238.07692628739335</v>
      </c>
      <c r="I79" s="21">
        <f t="shared" si="60"/>
        <v>238.07692628739335</v>
      </c>
      <c r="J79" s="21">
        <f t="shared" si="60"/>
        <v>238.07692628739335</v>
      </c>
      <c r="K79" s="21">
        <f t="shared" si="60"/>
        <v>238.07692628739335</v>
      </c>
      <c r="L79" s="21">
        <f t="shared" si="60"/>
        <v>238.07692628739335</v>
      </c>
      <c r="M79" s="21">
        <f t="shared" si="60"/>
        <v>238.07692628739335</v>
      </c>
      <c r="N79" s="21">
        <f t="shared" si="60"/>
        <v>238.07692628739335</v>
      </c>
      <c r="O79" s="21">
        <f t="shared" si="60"/>
        <v>238.07692628739335</v>
      </c>
      <c r="P79" s="21">
        <f t="shared" si="60"/>
        <v>238.07692628739335</v>
      </c>
      <c r="Q79" s="21">
        <f t="shared" si="60"/>
        <v>238.07692628739335</v>
      </c>
      <c r="R79" s="21">
        <f t="shared" si="60"/>
        <v>238.07692628739335</v>
      </c>
      <c r="S79" s="21">
        <f t="shared" si="60"/>
        <v>238.07692628739335</v>
      </c>
      <c r="T79" s="21">
        <f t="shared" si="60"/>
        <v>238.07692628739335</v>
      </c>
      <c r="U79" s="21">
        <f t="shared" si="60"/>
        <v>238.07692628739335</v>
      </c>
      <c r="V79" s="21">
        <f t="shared" si="60"/>
        <v>238.07692628739335</v>
      </c>
      <c r="W79" s="17"/>
      <c r="X79" s="17"/>
      <c r="Y79" s="17"/>
      <c r="Z79" s="17"/>
      <c r="AA79" s="17"/>
      <c r="AB79" s="17"/>
      <c r="AC79" s="17"/>
      <c r="AD79" s="17"/>
      <c r="AE79" s="17"/>
      <c r="AF79" s="17"/>
      <c r="AG79" s="17"/>
      <c r="AH79" s="17"/>
      <c r="AI79" s="17"/>
      <c r="AJ79" s="17"/>
      <c r="AK79" s="17"/>
    </row>
    <row r="80" spans="1:37" s="3" customFormat="1" ht="12" x14ac:dyDescent="0.3">
      <c r="A80" s="17"/>
      <c r="C80" s="3" t="s">
        <v>98</v>
      </c>
      <c r="D80" s="8" t="s">
        <v>32</v>
      </c>
      <c r="E80" s="17"/>
      <c r="F80" s="19"/>
      <c r="G80" s="19"/>
      <c r="H80" s="19"/>
      <c r="I80" s="21">
        <f>I72*I15</f>
        <v>166.54816607035045</v>
      </c>
      <c r="J80" s="21">
        <f t="shared" si="60"/>
        <v>166.54816607035045</v>
      </c>
      <c r="K80" s="21">
        <f t="shared" si="60"/>
        <v>166.54816607035045</v>
      </c>
      <c r="L80" s="21">
        <f t="shared" si="60"/>
        <v>166.54816607035045</v>
      </c>
      <c r="M80" s="21">
        <f t="shared" si="60"/>
        <v>166.54816607035045</v>
      </c>
      <c r="N80" s="21">
        <f t="shared" si="60"/>
        <v>166.54816607035045</v>
      </c>
      <c r="O80" s="21">
        <f t="shared" si="60"/>
        <v>166.54816607035045</v>
      </c>
      <c r="P80" s="21">
        <f t="shared" si="60"/>
        <v>166.54816607035045</v>
      </c>
      <c r="Q80" s="21">
        <f t="shared" si="60"/>
        <v>166.54816607035045</v>
      </c>
      <c r="R80" s="21">
        <f t="shared" si="60"/>
        <v>166.54816607035045</v>
      </c>
      <c r="S80" s="21">
        <f t="shared" si="60"/>
        <v>166.54816607035045</v>
      </c>
      <c r="T80" s="21">
        <f t="shared" si="60"/>
        <v>166.54816607035045</v>
      </c>
      <c r="U80" s="21">
        <f t="shared" si="60"/>
        <v>166.54816607035045</v>
      </c>
      <c r="V80" s="21">
        <f t="shared" si="60"/>
        <v>166.54816607035045</v>
      </c>
      <c r="W80" s="17"/>
      <c r="X80" s="17"/>
      <c r="Y80" s="17"/>
      <c r="Z80" s="17"/>
      <c r="AA80" s="17"/>
      <c r="AB80" s="17"/>
      <c r="AC80" s="17"/>
      <c r="AD80" s="17"/>
      <c r="AE80" s="17"/>
      <c r="AF80" s="17"/>
      <c r="AG80" s="17"/>
      <c r="AH80" s="17"/>
      <c r="AI80" s="17"/>
      <c r="AJ80" s="17"/>
      <c r="AK80" s="17"/>
    </row>
    <row r="81" spans="1:40" s="3" customFormat="1" ht="12" x14ac:dyDescent="0.3">
      <c r="A81" s="17"/>
      <c r="C81" s="3" t="s">
        <v>99</v>
      </c>
      <c r="D81" s="8" t="s">
        <v>32</v>
      </c>
      <c r="E81" s="17"/>
      <c r="F81" s="19"/>
      <c r="G81" s="19"/>
      <c r="H81" s="19"/>
      <c r="I81" s="19"/>
      <c r="J81" s="21">
        <f>J72*J15</f>
        <v>91.739709856377402</v>
      </c>
      <c r="K81" s="21">
        <f t="shared" si="60"/>
        <v>91.739709856377402</v>
      </c>
      <c r="L81" s="21">
        <f t="shared" si="60"/>
        <v>91.739709856377402</v>
      </c>
      <c r="M81" s="21">
        <f t="shared" si="60"/>
        <v>91.739709856377402</v>
      </c>
      <c r="N81" s="21">
        <f t="shared" si="60"/>
        <v>91.739709856377402</v>
      </c>
      <c r="O81" s="21">
        <f t="shared" si="60"/>
        <v>91.739709856377402</v>
      </c>
      <c r="P81" s="21">
        <f t="shared" si="60"/>
        <v>91.739709856377402</v>
      </c>
      <c r="Q81" s="21">
        <f t="shared" si="60"/>
        <v>91.739709856377402</v>
      </c>
      <c r="R81" s="21">
        <f t="shared" si="60"/>
        <v>91.739709856377402</v>
      </c>
      <c r="S81" s="21">
        <f t="shared" si="60"/>
        <v>91.739709856377402</v>
      </c>
      <c r="T81" s="21">
        <f t="shared" si="60"/>
        <v>91.739709856377402</v>
      </c>
      <c r="U81" s="21">
        <f t="shared" si="60"/>
        <v>91.739709856377402</v>
      </c>
      <c r="V81" s="21">
        <f t="shared" si="60"/>
        <v>91.739709856377402</v>
      </c>
      <c r="W81" s="17"/>
      <c r="X81" s="17"/>
      <c r="Y81" s="17"/>
      <c r="Z81" s="17"/>
      <c r="AA81" s="17"/>
      <c r="AB81" s="17"/>
      <c r="AC81" s="17"/>
      <c r="AD81" s="17"/>
      <c r="AE81" s="17"/>
      <c r="AF81" s="17"/>
      <c r="AG81" s="17"/>
      <c r="AH81" s="17"/>
      <c r="AI81" s="17"/>
      <c r="AJ81" s="17"/>
      <c r="AK81" s="17"/>
    </row>
    <row r="82" spans="1:40" s="3" customFormat="1" ht="12" x14ac:dyDescent="0.3">
      <c r="A82" s="17"/>
      <c r="C82" s="3" t="s">
        <v>100</v>
      </c>
      <c r="D82" s="8" t="s">
        <v>32</v>
      </c>
      <c r="E82" s="17"/>
      <c r="F82" s="19"/>
      <c r="G82" s="19"/>
      <c r="H82" s="19"/>
      <c r="I82" s="19"/>
      <c r="J82" s="19"/>
      <c r="K82" s="21">
        <f>K72*K15</f>
        <v>43.460014362204305</v>
      </c>
      <c r="L82" s="21">
        <f t="shared" si="60"/>
        <v>43.460014362204305</v>
      </c>
      <c r="M82" s="21">
        <f t="shared" si="60"/>
        <v>43.460014362204305</v>
      </c>
      <c r="N82" s="21">
        <f t="shared" si="60"/>
        <v>43.460014362204305</v>
      </c>
      <c r="O82" s="21">
        <f t="shared" si="60"/>
        <v>43.460014362204305</v>
      </c>
      <c r="P82" s="21">
        <f t="shared" si="60"/>
        <v>43.460014362204305</v>
      </c>
      <c r="Q82" s="21">
        <f t="shared" si="60"/>
        <v>43.460014362204305</v>
      </c>
      <c r="R82" s="21">
        <f t="shared" si="60"/>
        <v>43.460014362204305</v>
      </c>
      <c r="S82" s="21">
        <f t="shared" si="60"/>
        <v>43.460014362204305</v>
      </c>
      <c r="T82" s="21">
        <f t="shared" si="60"/>
        <v>43.460014362204305</v>
      </c>
      <c r="U82" s="21">
        <f t="shared" si="60"/>
        <v>43.460014362204305</v>
      </c>
      <c r="V82" s="21">
        <f t="shared" si="60"/>
        <v>43.460014362204305</v>
      </c>
      <c r="W82" s="17"/>
      <c r="X82" s="17"/>
      <c r="Y82" s="17"/>
      <c r="Z82" s="17"/>
      <c r="AA82" s="17"/>
      <c r="AB82" s="17"/>
      <c r="AC82" s="17"/>
      <c r="AD82" s="17"/>
      <c r="AE82" s="17"/>
      <c r="AF82" s="17"/>
      <c r="AG82" s="17"/>
      <c r="AH82" s="17"/>
      <c r="AI82" s="17"/>
      <c r="AJ82" s="17"/>
      <c r="AK82" s="17"/>
    </row>
    <row r="83" spans="1:40" s="3" customFormat="1" ht="12" x14ac:dyDescent="0.3">
      <c r="A83" s="17"/>
      <c r="C83" s="3" t="s">
        <v>101</v>
      </c>
      <c r="D83" s="8" t="s">
        <v>32</v>
      </c>
      <c r="E83" s="17"/>
      <c r="F83" s="19"/>
      <c r="G83" s="19"/>
      <c r="H83" s="19"/>
      <c r="I83" s="19"/>
      <c r="J83" s="19"/>
      <c r="K83" s="19"/>
      <c r="L83" s="21">
        <f>L72*L15</f>
        <v>28.678944076689863</v>
      </c>
      <c r="M83" s="21">
        <f t="shared" si="60"/>
        <v>28.678944076689863</v>
      </c>
      <c r="N83" s="21">
        <f t="shared" si="60"/>
        <v>28.678944076689863</v>
      </c>
      <c r="O83" s="21">
        <f t="shared" si="60"/>
        <v>28.678944076689863</v>
      </c>
      <c r="P83" s="21">
        <f t="shared" si="60"/>
        <v>28.678944076689863</v>
      </c>
      <c r="Q83" s="21">
        <f t="shared" si="60"/>
        <v>28.678944076689863</v>
      </c>
      <c r="R83" s="21">
        <f t="shared" si="60"/>
        <v>28.678944076689863</v>
      </c>
      <c r="S83" s="21">
        <f t="shared" si="60"/>
        <v>28.678944076689863</v>
      </c>
      <c r="T83" s="21">
        <f t="shared" si="60"/>
        <v>28.678944076689863</v>
      </c>
      <c r="U83" s="21">
        <f t="shared" si="60"/>
        <v>28.678944076689863</v>
      </c>
      <c r="V83" s="21">
        <f t="shared" si="60"/>
        <v>28.678944076689863</v>
      </c>
      <c r="W83" s="17"/>
      <c r="X83" s="17"/>
      <c r="Y83" s="17"/>
      <c r="Z83" s="17"/>
      <c r="AA83" s="17"/>
      <c r="AB83" s="17"/>
      <c r="AC83" s="17"/>
      <c r="AD83" s="17"/>
      <c r="AE83" s="17"/>
      <c r="AF83" s="17"/>
      <c r="AG83" s="17"/>
      <c r="AH83" s="17"/>
      <c r="AI83" s="17"/>
      <c r="AJ83" s="17"/>
      <c r="AK83" s="17"/>
    </row>
    <row r="84" spans="1:40" s="3" customFormat="1" ht="12" x14ac:dyDescent="0.3">
      <c r="A84" s="17"/>
      <c r="C84" s="3" t="s">
        <v>147</v>
      </c>
      <c r="D84" s="8" t="s">
        <v>32</v>
      </c>
      <c r="E84" s="17"/>
      <c r="F84" s="19"/>
      <c r="G84" s="19"/>
      <c r="H84" s="19"/>
      <c r="I84" s="19"/>
      <c r="J84" s="19"/>
      <c r="K84" s="19"/>
      <c r="L84" s="21"/>
      <c r="M84" s="21">
        <f>M72*M15</f>
        <v>21.418262277346916</v>
      </c>
      <c r="N84" s="21">
        <f t="shared" si="60"/>
        <v>21.418262277346916</v>
      </c>
      <c r="O84" s="21">
        <f t="shared" si="60"/>
        <v>21.418262277346916</v>
      </c>
      <c r="P84" s="21">
        <f t="shared" si="60"/>
        <v>21.418262277346916</v>
      </c>
      <c r="Q84" s="21">
        <f t="shared" si="60"/>
        <v>21.418262277346916</v>
      </c>
      <c r="R84" s="21">
        <f t="shared" si="60"/>
        <v>21.418262277346916</v>
      </c>
      <c r="S84" s="21">
        <f t="shared" si="60"/>
        <v>21.418262277346916</v>
      </c>
      <c r="T84" s="21">
        <f t="shared" si="60"/>
        <v>21.418262277346916</v>
      </c>
      <c r="U84" s="21">
        <f t="shared" si="60"/>
        <v>21.418262277346916</v>
      </c>
      <c r="V84" s="21">
        <f t="shared" si="60"/>
        <v>21.418262277346916</v>
      </c>
      <c r="W84" s="17"/>
      <c r="X84" s="17"/>
      <c r="Y84" s="17"/>
      <c r="Z84" s="17"/>
      <c r="AA84" s="17"/>
      <c r="AB84" s="17"/>
      <c r="AC84" s="17"/>
      <c r="AD84" s="17"/>
      <c r="AE84" s="17"/>
      <c r="AF84" s="17"/>
      <c r="AG84" s="17"/>
      <c r="AH84" s="17"/>
      <c r="AI84" s="17"/>
      <c r="AJ84" s="17"/>
      <c r="AK84" s="17"/>
    </row>
    <row r="85" spans="1:40" s="3" customFormat="1" ht="12" x14ac:dyDescent="0.3">
      <c r="A85" s="17"/>
      <c r="C85" s="3" t="s">
        <v>148</v>
      </c>
      <c r="D85" s="8" t="s">
        <v>32</v>
      </c>
      <c r="E85" s="17"/>
      <c r="F85" s="19"/>
      <c r="G85" s="19"/>
      <c r="H85" s="19"/>
      <c r="I85" s="19"/>
      <c r="J85" s="19"/>
      <c r="K85" s="19"/>
      <c r="L85" s="21"/>
      <c r="M85" s="21"/>
      <c r="N85" s="21">
        <f>N72*N15</f>
        <v>14.797591543046506</v>
      </c>
      <c r="O85" s="21">
        <f t="shared" si="60"/>
        <v>14.797591543046506</v>
      </c>
      <c r="P85" s="21">
        <f t="shared" si="60"/>
        <v>14.797591543046506</v>
      </c>
      <c r="Q85" s="21">
        <f t="shared" si="60"/>
        <v>14.797591543046506</v>
      </c>
      <c r="R85" s="21">
        <f t="shared" si="60"/>
        <v>14.797591543046506</v>
      </c>
      <c r="S85" s="21">
        <f t="shared" si="60"/>
        <v>14.797591543046506</v>
      </c>
      <c r="T85" s="21">
        <f t="shared" si="60"/>
        <v>14.797591543046506</v>
      </c>
      <c r="U85" s="21">
        <f t="shared" si="60"/>
        <v>14.797591543046506</v>
      </c>
      <c r="V85" s="21">
        <f t="shared" si="60"/>
        <v>14.797591543046506</v>
      </c>
      <c r="W85" s="17"/>
      <c r="X85" s="17"/>
      <c r="Y85" s="17"/>
      <c r="Z85" s="17"/>
      <c r="AA85" s="17"/>
      <c r="AB85" s="17"/>
      <c r="AC85" s="17"/>
      <c r="AD85" s="17"/>
      <c r="AE85" s="17"/>
      <c r="AF85" s="17"/>
      <c r="AG85" s="17"/>
      <c r="AH85" s="17"/>
      <c r="AI85" s="17"/>
      <c r="AJ85" s="17"/>
      <c r="AK85" s="17"/>
    </row>
    <row r="86" spans="1:40" s="3" customFormat="1" ht="12" x14ac:dyDescent="0.3">
      <c r="A86" s="17"/>
      <c r="C86" s="3" t="s">
        <v>149</v>
      </c>
      <c r="D86" s="8" t="s">
        <v>32</v>
      </c>
      <c r="E86" s="17"/>
      <c r="F86" s="19"/>
      <c r="G86" s="19"/>
      <c r="H86" s="19"/>
      <c r="I86" s="19"/>
      <c r="J86" s="19"/>
      <c r="K86" s="19"/>
      <c r="L86" s="21"/>
      <c r="M86" s="21"/>
      <c r="N86" s="21"/>
      <c r="O86" s="21">
        <f>O72*O15</f>
        <v>15.724958161623407</v>
      </c>
      <c r="P86" s="21">
        <f t="shared" si="60"/>
        <v>15.724958161623407</v>
      </c>
      <c r="Q86" s="21">
        <f t="shared" si="60"/>
        <v>15.724958161623407</v>
      </c>
      <c r="R86" s="21">
        <f t="shared" si="60"/>
        <v>15.724958161623407</v>
      </c>
      <c r="S86" s="21">
        <f t="shared" si="60"/>
        <v>15.724958161623407</v>
      </c>
      <c r="T86" s="21">
        <f t="shared" si="60"/>
        <v>15.724958161623407</v>
      </c>
      <c r="U86" s="21">
        <f t="shared" si="60"/>
        <v>15.724958161623407</v>
      </c>
      <c r="V86" s="21">
        <f t="shared" si="60"/>
        <v>15.724958161623407</v>
      </c>
      <c r="W86" s="17"/>
      <c r="X86" s="17"/>
      <c r="Y86" s="17"/>
      <c r="Z86" s="17"/>
      <c r="AA86" s="17"/>
      <c r="AB86" s="17"/>
      <c r="AC86" s="17"/>
      <c r="AD86" s="17"/>
      <c r="AE86" s="17"/>
      <c r="AF86" s="17"/>
      <c r="AG86" s="17"/>
      <c r="AH86" s="17"/>
      <c r="AI86" s="17"/>
      <c r="AJ86" s="17"/>
      <c r="AK86" s="17"/>
    </row>
    <row r="87" spans="1:40" s="3" customFormat="1" ht="12" x14ac:dyDescent="0.3">
      <c r="A87" s="17"/>
      <c r="C87" s="3" t="s">
        <v>150</v>
      </c>
      <c r="D87" s="8" t="s">
        <v>32</v>
      </c>
      <c r="E87" s="17"/>
      <c r="F87" s="19"/>
      <c r="G87" s="19"/>
      <c r="H87" s="19"/>
      <c r="I87" s="19"/>
      <c r="J87" s="19"/>
      <c r="K87" s="19"/>
      <c r="L87" s="21"/>
      <c r="M87" s="21"/>
      <c r="N87" s="21"/>
      <c r="O87" s="21"/>
      <c r="P87" s="21">
        <f>P72*P15</f>
        <v>16.926388436224759</v>
      </c>
      <c r="Q87" s="21">
        <f t="shared" si="60"/>
        <v>16.926388436224759</v>
      </c>
      <c r="R87" s="21">
        <f t="shared" si="60"/>
        <v>16.926388436224759</v>
      </c>
      <c r="S87" s="21">
        <f t="shared" si="60"/>
        <v>16.926388436224759</v>
      </c>
      <c r="T87" s="21">
        <f t="shared" si="60"/>
        <v>16.926388436224759</v>
      </c>
      <c r="U87" s="21">
        <f t="shared" si="60"/>
        <v>16.926388436224759</v>
      </c>
      <c r="V87" s="21">
        <f t="shared" si="60"/>
        <v>16.926388436224759</v>
      </c>
      <c r="W87" s="17"/>
      <c r="X87" s="17"/>
      <c r="Y87" s="17"/>
      <c r="Z87" s="17"/>
      <c r="AA87" s="17"/>
      <c r="AB87" s="17"/>
      <c r="AC87" s="17"/>
      <c r="AD87" s="17"/>
      <c r="AE87" s="17"/>
      <c r="AF87" s="17"/>
      <c r="AG87" s="17"/>
      <c r="AH87" s="17"/>
      <c r="AI87" s="17"/>
      <c r="AJ87" s="17"/>
      <c r="AK87" s="17"/>
    </row>
    <row r="88" spans="1:40" s="3" customFormat="1" ht="12" x14ac:dyDescent="0.3">
      <c r="A88" s="17"/>
      <c r="C88" s="3" t="s">
        <v>151</v>
      </c>
      <c r="D88" s="8" t="s">
        <v>32</v>
      </c>
      <c r="E88" s="17"/>
      <c r="F88" s="19"/>
      <c r="G88" s="19"/>
      <c r="H88" s="19"/>
      <c r="I88" s="19"/>
      <c r="J88" s="19"/>
      <c r="K88" s="19"/>
      <c r="L88" s="21"/>
      <c r="M88" s="21"/>
      <c r="N88" s="21"/>
      <c r="O88" s="21"/>
      <c r="P88" s="21"/>
      <c r="Q88" s="21">
        <f>Q72*Q15</f>
        <v>16.780992751981348</v>
      </c>
      <c r="R88" s="21">
        <f t="shared" si="60"/>
        <v>16.780992751981348</v>
      </c>
      <c r="S88" s="21">
        <f t="shared" si="60"/>
        <v>16.780992751981348</v>
      </c>
      <c r="T88" s="21">
        <f t="shared" si="60"/>
        <v>16.780992751981348</v>
      </c>
      <c r="U88" s="21">
        <f t="shared" si="60"/>
        <v>16.780992751981348</v>
      </c>
      <c r="V88" s="21">
        <f t="shared" si="60"/>
        <v>16.780992751981348</v>
      </c>
      <c r="W88" s="17"/>
      <c r="X88" s="17"/>
      <c r="Y88" s="17"/>
      <c r="Z88" s="17"/>
      <c r="AA88" s="17"/>
      <c r="AB88" s="17"/>
      <c r="AC88" s="17"/>
      <c r="AD88" s="17"/>
      <c r="AE88" s="17"/>
      <c r="AF88" s="17"/>
      <c r="AG88" s="17"/>
      <c r="AH88" s="17"/>
      <c r="AI88" s="17"/>
      <c r="AJ88" s="17"/>
      <c r="AK88" s="17"/>
    </row>
    <row r="89" spans="1:40" s="3" customFormat="1" ht="12" x14ac:dyDescent="0.3">
      <c r="A89" s="17"/>
      <c r="C89" s="3" t="s">
        <v>227</v>
      </c>
      <c r="D89" s="8" t="s">
        <v>32</v>
      </c>
      <c r="E89" s="17"/>
      <c r="F89" s="19"/>
      <c r="G89" s="19"/>
      <c r="H89" s="19"/>
      <c r="I89" s="19"/>
      <c r="J89" s="19"/>
      <c r="K89" s="19"/>
      <c r="L89" s="21"/>
      <c r="M89" s="21"/>
      <c r="N89" s="21"/>
      <c r="O89" s="21"/>
      <c r="P89" s="21"/>
      <c r="Q89" s="21"/>
      <c r="R89" s="21">
        <f>R72*R15</f>
        <v>15.697007225836646</v>
      </c>
      <c r="S89" s="21">
        <f t="shared" si="60"/>
        <v>15.697007225836646</v>
      </c>
      <c r="T89" s="21">
        <f t="shared" si="60"/>
        <v>15.697007225836646</v>
      </c>
      <c r="U89" s="21">
        <f t="shared" si="60"/>
        <v>15.697007225836646</v>
      </c>
      <c r="V89" s="21">
        <f t="shared" si="60"/>
        <v>15.697007225836646</v>
      </c>
      <c r="W89" s="17"/>
      <c r="X89" s="17"/>
      <c r="Y89" s="17"/>
      <c r="Z89" s="17"/>
      <c r="AA89" s="17"/>
      <c r="AB89" s="17"/>
      <c r="AC89" s="17"/>
      <c r="AD89" s="17"/>
      <c r="AE89" s="17"/>
      <c r="AF89" s="17"/>
      <c r="AG89" s="17"/>
      <c r="AH89" s="17"/>
      <c r="AI89" s="17"/>
      <c r="AJ89" s="17"/>
      <c r="AK89" s="17"/>
    </row>
    <row r="90" spans="1:40" s="3" customFormat="1" ht="12" x14ac:dyDescent="0.3">
      <c r="A90" s="17"/>
      <c r="C90" s="3" t="s">
        <v>228</v>
      </c>
      <c r="D90" s="8" t="s">
        <v>32</v>
      </c>
      <c r="E90" s="17"/>
      <c r="F90" s="19"/>
      <c r="G90" s="19"/>
      <c r="H90" s="19"/>
      <c r="I90" s="19"/>
      <c r="J90" s="19"/>
      <c r="K90" s="19"/>
      <c r="L90" s="21"/>
      <c r="M90" s="21"/>
      <c r="N90" s="21"/>
      <c r="O90" s="21"/>
      <c r="P90" s="21"/>
      <c r="Q90" s="21"/>
      <c r="R90" s="21"/>
      <c r="S90" s="21">
        <f>S72*S15</f>
        <v>14.831221913691321</v>
      </c>
      <c r="T90" s="21">
        <f t="shared" si="60"/>
        <v>14.831221913691321</v>
      </c>
      <c r="U90" s="21">
        <f t="shared" si="60"/>
        <v>14.831221913691321</v>
      </c>
      <c r="V90" s="21">
        <f t="shared" si="60"/>
        <v>14.831221913691321</v>
      </c>
      <c r="W90" s="17"/>
      <c r="X90" s="17"/>
      <c r="Y90" s="17"/>
      <c r="Z90" s="17"/>
      <c r="AA90" s="17"/>
      <c r="AB90" s="17"/>
      <c r="AC90" s="17"/>
      <c r="AD90" s="17"/>
      <c r="AE90" s="17"/>
      <c r="AF90" s="17"/>
      <c r="AG90" s="17"/>
      <c r="AH90" s="17"/>
      <c r="AI90" s="17"/>
      <c r="AJ90" s="17"/>
      <c r="AK90" s="17"/>
    </row>
    <row r="91" spans="1:40" s="3" customFormat="1" ht="12" x14ac:dyDescent="0.3">
      <c r="A91" s="17"/>
      <c r="C91" s="3" t="s">
        <v>229</v>
      </c>
      <c r="D91" s="8" t="s">
        <v>32</v>
      </c>
      <c r="E91" s="17"/>
      <c r="F91" s="19"/>
      <c r="G91" s="19"/>
      <c r="H91" s="19"/>
      <c r="I91" s="19"/>
      <c r="J91" s="19"/>
      <c r="K91" s="19"/>
      <c r="L91" s="21"/>
      <c r="M91" s="21"/>
      <c r="N91" s="21"/>
      <c r="O91" s="21"/>
      <c r="P91" s="21"/>
      <c r="Q91" s="21"/>
      <c r="R91" s="21"/>
      <c r="S91" s="21"/>
      <c r="T91" s="21">
        <f>T72*T15</f>
        <v>14.459522823138336</v>
      </c>
      <c r="U91" s="21">
        <f t="shared" si="60"/>
        <v>14.459522823138336</v>
      </c>
      <c r="V91" s="21">
        <f t="shared" si="60"/>
        <v>14.459522823138336</v>
      </c>
      <c r="W91" s="17"/>
      <c r="X91" s="17"/>
      <c r="Y91" s="17"/>
      <c r="Z91" s="17"/>
      <c r="AA91" s="17"/>
      <c r="AB91" s="17"/>
      <c r="AC91" s="17"/>
      <c r="AD91" s="17"/>
      <c r="AE91" s="17"/>
      <c r="AF91" s="17"/>
      <c r="AG91" s="17"/>
      <c r="AH91" s="17"/>
      <c r="AI91" s="17"/>
      <c r="AJ91" s="17"/>
      <c r="AK91" s="17"/>
    </row>
    <row r="92" spans="1:40" s="3" customFormat="1" ht="12" x14ac:dyDescent="0.3">
      <c r="A92" s="17"/>
      <c r="C92" s="3" t="s">
        <v>230</v>
      </c>
      <c r="D92" s="8" t="s">
        <v>32</v>
      </c>
      <c r="E92" s="17"/>
      <c r="F92" s="19"/>
      <c r="G92" s="19"/>
      <c r="H92" s="19"/>
      <c r="I92" s="19"/>
      <c r="J92" s="19"/>
      <c r="K92" s="19"/>
      <c r="L92" s="21"/>
      <c r="M92" s="21"/>
      <c r="N92" s="21"/>
      <c r="O92" s="21"/>
      <c r="P92" s="21"/>
      <c r="Q92" s="21"/>
      <c r="R92" s="21"/>
      <c r="S92" s="21"/>
      <c r="T92" s="21"/>
      <c r="U92" s="21">
        <f>U72*U15</f>
        <v>13.155671274351269</v>
      </c>
      <c r="V92" s="21">
        <f t="shared" si="60"/>
        <v>13.155671274351269</v>
      </c>
      <c r="W92" s="17"/>
      <c r="X92" s="17"/>
      <c r="Y92" s="17"/>
      <c r="Z92" s="17"/>
      <c r="AA92" s="17"/>
      <c r="AB92" s="17"/>
      <c r="AC92" s="17"/>
      <c r="AD92" s="17"/>
      <c r="AE92" s="17"/>
      <c r="AF92" s="17"/>
      <c r="AG92" s="17"/>
      <c r="AH92" s="17"/>
      <c r="AI92" s="17"/>
      <c r="AJ92" s="17"/>
      <c r="AK92" s="17"/>
    </row>
    <row r="93" spans="1:40" s="3" customFormat="1" ht="12" x14ac:dyDescent="0.3">
      <c r="A93" s="17"/>
      <c r="C93" s="3" t="s">
        <v>231</v>
      </c>
      <c r="D93" s="8" t="s">
        <v>32</v>
      </c>
      <c r="E93" s="17"/>
      <c r="F93" s="19"/>
      <c r="G93" s="19"/>
      <c r="H93" s="19"/>
      <c r="I93" s="19"/>
      <c r="J93" s="19"/>
      <c r="K93" s="19"/>
      <c r="L93" s="21"/>
      <c r="M93" s="21"/>
      <c r="N93" s="21"/>
      <c r="O93" s="21"/>
      <c r="P93" s="21"/>
      <c r="Q93" s="21"/>
      <c r="R93" s="21"/>
      <c r="S93" s="21"/>
      <c r="T93" s="21"/>
      <c r="U93" s="21"/>
      <c r="V93" s="21">
        <f>V72*V15</f>
        <v>12.046875935507432</v>
      </c>
      <c r="W93" s="17"/>
      <c r="X93" s="17"/>
      <c r="Y93" s="17"/>
      <c r="Z93" s="17"/>
      <c r="AA93" s="17"/>
      <c r="AB93" s="17"/>
      <c r="AC93" s="17"/>
      <c r="AD93" s="17"/>
      <c r="AE93" s="17"/>
      <c r="AF93" s="17"/>
      <c r="AG93" s="17"/>
      <c r="AH93" s="17"/>
      <c r="AI93" s="17"/>
      <c r="AJ93" s="17"/>
      <c r="AK93" s="17"/>
    </row>
    <row r="94" spans="1:40" s="3" customFormat="1" ht="12" x14ac:dyDescent="0.3">
      <c r="A94" s="17"/>
      <c r="C94" s="9" t="s">
        <v>246</v>
      </c>
      <c r="D94" s="10" t="s">
        <v>32</v>
      </c>
      <c r="E94" s="23"/>
      <c r="F94" s="22">
        <f>SUM(F77:F93)</f>
        <v>0</v>
      </c>
      <c r="G94" s="22">
        <f t="shared" ref="G94:V94" si="61">SUM(G77:G93)</f>
        <v>0</v>
      </c>
      <c r="H94" s="22">
        <f t="shared" si="61"/>
        <v>238.07692628739335</v>
      </c>
      <c r="I94" s="22">
        <f t="shared" si="61"/>
        <v>404.62509235774382</v>
      </c>
      <c r="J94" s="22">
        <f t="shared" si="61"/>
        <v>496.36480221412126</v>
      </c>
      <c r="K94" s="22">
        <f t="shared" si="61"/>
        <v>539.82481657632559</v>
      </c>
      <c r="L94" s="22">
        <f t="shared" si="61"/>
        <v>568.50376065301543</v>
      </c>
      <c r="M94" s="22">
        <f t="shared" si="61"/>
        <v>589.92202293036235</v>
      </c>
      <c r="N94" s="22">
        <f t="shared" si="61"/>
        <v>604.7196144734088</v>
      </c>
      <c r="O94" s="22">
        <f t="shared" si="61"/>
        <v>620.44457263503216</v>
      </c>
      <c r="P94" s="22">
        <f t="shared" si="61"/>
        <v>637.37096107125694</v>
      </c>
      <c r="Q94" s="22">
        <f t="shared" si="61"/>
        <v>654.15195382323827</v>
      </c>
      <c r="R94" s="22">
        <f t="shared" si="61"/>
        <v>669.84896104907489</v>
      </c>
      <c r="S94" s="22">
        <f t="shared" si="61"/>
        <v>684.68018296276625</v>
      </c>
      <c r="T94" s="22">
        <f t="shared" si="61"/>
        <v>699.13970578590454</v>
      </c>
      <c r="U94" s="22">
        <f t="shared" si="61"/>
        <v>712.29537706025576</v>
      </c>
      <c r="V94" s="22">
        <f t="shared" si="61"/>
        <v>724.34225299576315</v>
      </c>
      <c r="W94" s="17"/>
      <c r="X94" s="17"/>
      <c r="Y94" s="17"/>
      <c r="Z94" s="17"/>
      <c r="AA94" s="17"/>
      <c r="AB94" s="17"/>
      <c r="AC94" s="17"/>
      <c r="AD94" s="17"/>
      <c r="AE94" s="17"/>
      <c r="AF94" s="17"/>
      <c r="AG94" s="17"/>
      <c r="AH94" s="17"/>
      <c r="AI94" s="17"/>
      <c r="AJ94" s="17"/>
      <c r="AK94" s="17"/>
    </row>
    <row r="95" spans="1:40" s="3" customFormat="1" ht="12" x14ac:dyDescent="0.3">
      <c r="A95" s="17"/>
      <c r="C95" s="9"/>
      <c r="D95" s="10"/>
      <c r="E95" s="23"/>
      <c r="F95" s="22"/>
      <c r="G95" s="22"/>
      <c r="H95" s="22"/>
      <c r="I95" s="22"/>
      <c r="J95" s="22"/>
      <c r="K95" s="22"/>
      <c r="L95" s="22"/>
      <c r="M95" s="22"/>
      <c r="N95" s="22"/>
      <c r="O95" s="22"/>
      <c r="P95" s="22"/>
      <c r="Q95" s="22"/>
      <c r="R95" s="22"/>
      <c r="S95" s="22"/>
      <c r="T95" s="22"/>
      <c r="U95" s="22"/>
      <c r="V95" s="22"/>
      <c r="W95" s="17"/>
      <c r="X95" s="17"/>
      <c r="Y95" s="17"/>
      <c r="Z95" s="17"/>
      <c r="AA95" s="17"/>
      <c r="AB95" s="17"/>
      <c r="AC95" s="17"/>
      <c r="AD95" s="17"/>
      <c r="AE95" s="17"/>
      <c r="AF95" s="17"/>
      <c r="AG95" s="17"/>
      <c r="AH95" s="17"/>
      <c r="AI95" s="17"/>
      <c r="AJ95" s="17"/>
      <c r="AK95" s="17"/>
    </row>
    <row r="96" spans="1:40" s="3" customFormat="1" ht="12" x14ac:dyDescent="0.3">
      <c r="A96" s="17"/>
      <c r="C96" s="9" t="s">
        <v>233</v>
      </c>
      <c r="D96" s="8"/>
      <c r="E96" s="23"/>
      <c r="F96" s="22"/>
      <c r="G96" s="22"/>
      <c r="H96" s="22"/>
      <c r="I96" s="22"/>
      <c r="J96" s="22"/>
      <c r="K96" s="22"/>
      <c r="L96" s="22"/>
      <c r="M96" s="22"/>
      <c r="N96" s="22"/>
      <c r="O96" s="22"/>
      <c r="P96" s="22"/>
      <c r="Q96" s="22"/>
      <c r="R96" s="22"/>
      <c r="S96" s="22"/>
      <c r="T96" s="22"/>
      <c r="U96" s="22"/>
      <c r="V96" s="22"/>
      <c r="W96" s="17"/>
      <c r="X96" s="17"/>
      <c r="Y96" s="17"/>
      <c r="Z96" s="4">
        <v>2021</v>
      </c>
      <c r="AA96" s="4">
        <f t="shared" ref="AA96:AN96" si="62">Z96+1</f>
        <v>2022</v>
      </c>
      <c r="AB96" s="4">
        <f t="shared" si="62"/>
        <v>2023</v>
      </c>
      <c r="AC96" s="4">
        <f t="shared" si="62"/>
        <v>2024</v>
      </c>
      <c r="AD96" s="4">
        <f t="shared" si="62"/>
        <v>2025</v>
      </c>
      <c r="AE96" s="4">
        <f t="shared" si="62"/>
        <v>2026</v>
      </c>
      <c r="AF96" s="4">
        <f t="shared" si="62"/>
        <v>2027</v>
      </c>
      <c r="AG96" s="4">
        <f t="shared" si="62"/>
        <v>2028</v>
      </c>
      <c r="AH96" s="4">
        <f t="shared" si="62"/>
        <v>2029</v>
      </c>
      <c r="AI96" s="4">
        <f t="shared" si="62"/>
        <v>2030</v>
      </c>
      <c r="AJ96" s="4">
        <f t="shared" si="62"/>
        <v>2031</v>
      </c>
      <c r="AK96" s="4">
        <f t="shared" si="62"/>
        <v>2032</v>
      </c>
      <c r="AL96" s="4">
        <f t="shared" si="62"/>
        <v>2033</v>
      </c>
      <c r="AM96" s="4">
        <f t="shared" si="62"/>
        <v>2034</v>
      </c>
      <c r="AN96" s="4">
        <f t="shared" si="62"/>
        <v>2035</v>
      </c>
    </row>
    <row r="97" spans="1:41" s="3" customFormat="1" ht="12" x14ac:dyDescent="0.3">
      <c r="A97" s="17"/>
      <c r="C97" s="3" t="s">
        <v>235</v>
      </c>
      <c r="D97" s="53" t="s">
        <v>236</v>
      </c>
      <c r="E97" s="23"/>
      <c r="F97" s="22"/>
      <c r="G97" s="54" t="s">
        <v>237</v>
      </c>
      <c r="H97" s="22"/>
      <c r="I97" s="22"/>
      <c r="J97" s="22"/>
      <c r="K97" s="22"/>
      <c r="L97" s="22"/>
      <c r="M97" s="22"/>
      <c r="N97" s="22"/>
      <c r="O97" s="22"/>
      <c r="P97" s="22"/>
      <c r="Q97" s="22"/>
      <c r="R97" s="22"/>
      <c r="S97" s="22"/>
      <c r="T97" s="22"/>
      <c r="U97" s="22"/>
      <c r="V97" s="22"/>
      <c r="W97" s="17"/>
      <c r="X97" s="17"/>
      <c r="Y97" s="17"/>
      <c r="Z97" s="49" t="s">
        <v>394</v>
      </c>
      <c r="AA97" s="17"/>
      <c r="AB97" s="17"/>
      <c r="AC97" s="17"/>
      <c r="AD97" s="17"/>
      <c r="AE97" s="17"/>
      <c r="AF97" s="17"/>
      <c r="AG97" s="17"/>
      <c r="AH97" s="17"/>
      <c r="AI97" s="17"/>
      <c r="AJ97" s="63"/>
      <c r="AK97" s="63"/>
      <c r="AL97" s="64"/>
      <c r="AM97" s="64"/>
      <c r="AN97" s="64"/>
      <c r="AO97" s="64"/>
    </row>
    <row r="98" spans="1:41" s="3" customFormat="1" ht="12" x14ac:dyDescent="0.3">
      <c r="A98" s="17"/>
      <c r="C98" s="3" t="s">
        <v>158</v>
      </c>
      <c r="D98" s="8" t="s">
        <v>32</v>
      </c>
      <c r="E98" s="17"/>
      <c r="F98" s="21">
        <f>F73*F16</f>
        <v>0</v>
      </c>
      <c r="G98" s="21">
        <f>IF(G$9&gt;$D$6,0,F98)</f>
        <v>0</v>
      </c>
      <c r="H98" s="21">
        <f t="shared" ref="H98:O98" si="63">IF(H$9&gt;$D$6,0,G98)</f>
        <v>0</v>
      </c>
      <c r="I98" s="21">
        <f t="shared" si="63"/>
        <v>0</v>
      </c>
      <c r="J98" s="21">
        <f t="shared" si="63"/>
        <v>0</v>
      </c>
      <c r="K98" s="21">
        <f t="shared" si="63"/>
        <v>0</v>
      </c>
      <c r="L98" s="21">
        <f t="shared" si="63"/>
        <v>0</v>
      </c>
      <c r="M98" s="21">
        <f t="shared" si="63"/>
        <v>0</v>
      </c>
      <c r="N98" s="21">
        <f t="shared" si="63"/>
        <v>0</v>
      </c>
      <c r="O98" s="21">
        <f t="shared" si="63"/>
        <v>0</v>
      </c>
      <c r="P98" s="21"/>
      <c r="Q98" s="21"/>
      <c r="R98" s="21"/>
      <c r="S98" s="21"/>
      <c r="T98" s="21"/>
      <c r="U98" s="21"/>
      <c r="V98" s="21"/>
      <c r="W98" s="17"/>
      <c r="X98" s="17"/>
      <c r="Y98" s="17"/>
      <c r="Z98" s="49"/>
      <c r="AA98" s="49"/>
      <c r="AB98" s="49"/>
      <c r="AC98" s="49"/>
      <c r="AD98" s="49"/>
      <c r="AE98" s="49"/>
      <c r="AF98" s="49"/>
      <c r="AG98" s="49"/>
      <c r="AH98" s="17"/>
      <c r="AI98" s="17"/>
      <c r="AJ98" s="17"/>
      <c r="AK98" s="17"/>
    </row>
    <row r="99" spans="1:41" s="3" customFormat="1" ht="12" x14ac:dyDescent="0.3">
      <c r="A99" s="17"/>
      <c r="C99" s="3" t="s">
        <v>159</v>
      </c>
      <c r="D99" s="8" t="s">
        <v>32</v>
      </c>
      <c r="E99" s="17"/>
      <c r="F99" s="19"/>
      <c r="G99" s="21">
        <f>G73*G16</f>
        <v>0</v>
      </c>
      <c r="H99" s="21">
        <f t="shared" ref="H99:P99" si="64">IF(H$9&gt;$D$6,0,G99)</f>
        <v>0</v>
      </c>
      <c r="I99" s="21">
        <f t="shared" si="64"/>
        <v>0</v>
      </c>
      <c r="J99" s="21">
        <f t="shared" si="64"/>
        <v>0</v>
      </c>
      <c r="K99" s="21">
        <f t="shared" si="64"/>
        <v>0</v>
      </c>
      <c r="L99" s="21">
        <f t="shared" si="64"/>
        <v>0</v>
      </c>
      <c r="M99" s="21">
        <f t="shared" si="64"/>
        <v>0</v>
      </c>
      <c r="N99" s="21">
        <f t="shared" si="64"/>
        <v>0</v>
      </c>
      <c r="O99" s="21">
        <f t="shared" si="64"/>
        <v>0</v>
      </c>
      <c r="P99" s="21">
        <f t="shared" si="64"/>
        <v>0</v>
      </c>
      <c r="Q99" s="21"/>
      <c r="R99" s="21"/>
      <c r="S99" s="21"/>
      <c r="T99" s="21"/>
      <c r="U99" s="21"/>
      <c r="V99" s="21"/>
      <c r="W99" s="17"/>
      <c r="X99" s="17"/>
      <c r="Y99" s="17"/>
      <c r="Z99" s="49"/>
      <c r="AA99" s="49"/>
      <c r="AB99" s="49"/>
      <c r="AC99" s="49"/>
      <c r="AD99" s="49"/>
      <c r="AE99" s="49"/>
      <c r="AF99" s="49"/>
      <c r="AG99" s="49"/>
      <c r="AH99" s="49"/>
      <c r="AI99" s="17"/>
      <c r="AJ99" s="17"/>
      <c r="AK99" s="17"/>
    </row>
    <row r="100" spans="1:41" s="3" customFormat="1" ht="12" x14ac:dyDescent="0.3">
      <c r="A100" s="17"/>
      <c r="C100" s="3" t="s">
        <v>160</v>
      </c>
      <c r="D100" s="8" t="s">
        <v>32</v>
      </c>
      <c r="E100" s="17"/>
      <c r="F100" s="19"/>
      <c r="G100" s="19"/>
      <c r="H100" s="21">
        <f>H73*H16</f>
        <v>10852.456491246545</v>
      </c>
      <c r="I100" s="21">
        <f t="shared" ref="I100:Q100" si="65">IF(I$9&gt;$D$6,0,H100)</f>
        <v>10852.456491246545</v>
      </c>
      <c r="J100" s="21">
        <f t="shared" si="65"/>
        <v>10852.456491246545</v>
      </c>
      <c r="K100" s="21">
        <f t="shared" si="65"/>
        <v>10852.456491246545</v>
      </c>
      <c r="L100" s="21">
        <f>IF(L$9&gt;$D$6,0,K100)</f>
        <v>10852.456491246545</v>
      </c>
      <c r="M100" s="21">
        <f t="shared" si="65"/>
        <v>10852.456491246545</v>
      </c>
      <c r="N100" s="21">
        <f t="shared" si="65"/>
        <v>10852.456491246545</v>
      </c>
      <c r="O100" s="21">
        <f t="shared" si="65"/>
        <v>10852.456491246545</v>
      </c>
      <c r="P100" s="21">
        <f t="shared" si="65"/>
        <v>10852.456491246545</v>
      </c>
      <c r="Q100" s="21">
        <f t="shared" si="65"/>
        <v>10852.456491246545</v>
      </c>
      <c r="R100" s="21"/>
      <c r="S100" s="21"/>
      <c r="T100" s="21"/>
      <c r="U100" s="21"/>
      <c r="V100" s="21"/>
      <c r="W100" s="17"/>
      <c r="X100" s="17"/>
      <c r="Y100" s="17"/>
      <c r="Z100" s="65">
        <f>H16</f>
        <v>113.6655150027876</v>
      </c>
      <c r="AA100" s="65">
        <f>IF(I$9&gt;$D$6,0,Z100)</f>
        <v>113.6655150027876</v>
      </c>
      <c r="AB100" s="65">
        <f t="shared" ref="AB100:AN111" si="66">IF(J$9&gt;$D$6,0,AA100)</f>
        <v>113.6655150027876</v>
      </c>
      <c r="AC100" s="65">
        <f t="shared" si="66"/>
        <v>113.6655150027876</v>
      </c>
      <c r="AD100" s="65">
        <f t="shared" si="66"/>
        <v>113.6655150027876</v>
      </c>
      <c r="AE100" s="65">
        <f t="shared" si="66"/>
        <v>113.6655150027876</v>
      </c>
      <c r="AF100" s="65">
        <f t="shared" si="66"/>
        <v>113.6655150027876</v>
      </c>
      <c r="AG100" s="65">
        <f t="shared" si="66"/>
        <v>113.6655150027876</v>
      </c>
      <c r="AH100" s="65">
        <f t="shared" si="66"/>
        <v>113.6655150027876</v>
      </c>
      <c r="AI100" s="65">
        <f t="shared" si="66"/>
        <v>113.6655150027876</v>
      </c>
      <c r="AJ100" s="66"/>
      <c r="AK100" s="66"/>
      <c r="AL100" s="66"/>
      <c r="AM100" s="66"/>
      <c r="AN100" s="66"/>
    </row>
    <row r="101" spans="1:41" s="3" customFormat="1" ht="12" x14ac:dyDescent="0.3">
      <c r="A101" s="17"/>
      <c r="C101" s="3" t="s">
        <v>161</v>
      </c>
      <c r="D101" s="8" t="s">
        <v>32</v>
      </c>
      <c r="E101" s="17"/>
      <c r="F101" s="19"/>
      <c r="G101" s="19"/>
      <c r="H101" s="19"/>
      <c r="I101" s="21">
        <f>I73*I16</f>
        <v>8861.3132833765267</v>
      </c>
      <c r="J101" s="21">
        <f t="shared" ref="J101:R101" si="67">IF(J$9&gt;$D$6,0,I101)</f>
        <v>8861.3132833765267</v>
      </c>
      <c r="K101" s="21">
        <f t="shared" si="67"/>
        <v>8861.3132833765267</v>
      </c>
      <c r="L101" s="21">
        <f t="shared" si="67"/>
        <v>8861.3132833765267</v>
      </c>
      <c r="M101" s="21">
        <f t="shared" si="67"/>
        <v>8861.3132833765267</v>
      </c>
      <c r="N101" s="21">
        <f t="shared" si="67"/>
        <v>8861.3132833765267</v>
      </c>
      <c r="O101" s="21">
        <f t="shared" si="67"/>
        <v>8861.3132833765267</v>
      </c>
      <c r="P101" s="21">
        <f t="shared" si="67"/>
        <v>8861.3132833765267</v>
      </c>
      <c r="Q101" s="21">
        <f t="shared" si="67"/>
        <v>8861.3132833765267</v>
      </c>
      <c r="R101" s="21">
        <f t="shared" si="67"/>
        <v>8861.3132833765267</v>
      </c>
      <c r="S101" s="21"/>
      <c r="T101" s="21"/>
      <c r="U101" s="21"/>
      <c r="V101" s="21"/>
      <c r="W101" s="17"/>
      <c r="X101" s="17"/>
      <c r="Y101" s="17"/>
      <c r="Z101" s="17"/>
      <c r="AA101" s="65">
        <f>I16</f>
        <v>92.810852434050418</v>
      </c>
      <c r="AB101" s="65">
        <f>IF(J$9&gt;$D$6,0,AA101)</f>
        <v>92.810852434050418</v>
      </c>
      <c r="AC101" s="65">
        <f t="shared" si="66"/>
        <v>92.810852434050418</v>
      </c>
      <c r="AD101" s="65">
        <f t="shared" si="66"/>
        <v>92.810852434050418</v>
      </c>
      <c r="AE101" s="65">
        <f t="shared" si="66"/>
        <v>92.810852434050418</v>
      </c>
      <c r="AF101" s="65">
        <f t="shared" si="66"/>
        <v>92.810852434050418</v>
      </c>
      <c r="AG101" s="65">
        <f t="shared" si="66"/>
        <v>92.810852434050418</v>
      </c>
      <c r="AH101" s="65">
        <f t="shared" si="66"/>
        <v>92.810852434050418</v>
      </c>
      <c r="AI101" s="65">
        <f t="shared" si="66"/>
        <v>92.810852434050418</v>
      </c>
      <c r="AJ101" s="65">
        <f t="shared" si="66"/>
        <v>92.810852434050418</v>
      </c>
      <c r="AK101" s="66"/>
      <c r="AL101" s="67"/>
      <c r="AM101" s="67"/>
      <c r="AN101" s="67"/>
    </row>
    <row r="102" spans="1:41" s="3" customFormat="1" ht="12" x14ac:dyDescent="0.3">
      <c r="A102" s="17"/>
      <c r="C102" s="3" t="s">
        <v>162</v>
      </c>
      <c r="D102" s="8" t="s">
        <v>32</v>
      </c>
      <c r="E102" s="17"/>
      <c r="F102" s="19"/>
      <c r="G102" s="19"/>
      <c r="H102" s="19"/>
      <c r="I102" s="19"/>
      <c r="J102" s="21">
        <f>J73*J16</f>
        <v>5424.643147525273</v>
      </c>
      <c r="K102" s="21">
        <f t="shared" ref="K102:S102" si="68">IF(K$9&gt;$D$6,0,J102)</f>
        <v>5424.643147525273</v>
      </c>
      <c r="L102" s="21">
        <f t="shared" si="68"/>
        <v>5424.643147525273</v>
      </c>
      <c r="M102" s="21">
        <f t="shared" si="68"/>
        <v>5424.643147525273</v>
      </c>
      <c r="N102" s="21">
        <f t="shared" si="68"/>
        <v>5424.643147525273</v>
      </c>
      <c r="O102" s="21">
        <f t="shared" si="68"/>
        <v>5424.643147525273</v>
      </c>
      <c r="P102" s="21">
        <f t="shared" si="68"/>
        <v>5424.643147525273</v>
      </c>
      <c r="Q102" s="21">
        <f t="shared" si="68"/>
        <v>5424.643147525273</v>
      </c>
      <c r="R102" s="21">
        <f t="shared" si="68"/>
        <v>5424.643147525273</v>
      </c>
      <c r="S102" s="21">
        <f t="shared" si="68"/>
        <v>5424.643147525273</v>
      </c>
      <c r="T102" s="21"/>
      <c r="U102" s="21"/>
      <c r="V102" s="21"/>
      <c r="W102" s="17"/>
      <c r="X102" s="17"/>
      <c r="Y102" s="17"/>
      <c r="Z102" s="17"/>
      <c r="AA102" s="17"/>
      <c r="AB102" s="65">
        <f>J16</f>
        <v>56.816155638784686</v>
      </c>
      <c r="AC102" s="65">
        <f>IF(K$9&gt;$D$6,0,AB102)</f>
        <v>56.816155638784686</v>
      </c>
      <c r="AD102" s="65">
        <f t="shared" si="66"/>
        <v>56.816155638784686</v>
      </c>
      <c r="AE102" s="65">
        <f t="shared" si="66"/>
        <v>56.816155638784686</v>
      </c>
      <c r="AF102" s="65">
        <f t="shared" si="66"/>
        <v>56.816155638784686</v>
      </c>
      <c r="AG102" s="65">
        <f t="shared" si="66"/>
        <v>56.816155638784686</v>
      </c>
      <c r="AH102" s="65">
        <f t="shared" si="66"/>
        <v>56.816155638784686</v>
      </c>
      <c r="AI102" s="65">
        <f t="shared" si="66"/>
        <v>56.816155638784686</v>
      </c>
      <c r="AJ102" s="65">
        <f t="shared" si="66"/>
        <v>56.816155638784686</v>
      </c>
      <c r="AK102" s="65">
        <f t="shared" si="66"/>
        <v>56.816155638784686</v>
      </c>
      <c r="AL102" s="67"/>
      <c r="AM102" s="67"/>
      <c r="AN102" s="67"/>
    </row>
    <row r="103" spans="1:41" s="3" customFormat="1" ht="12" x14ac:dyDescent="0.3">
      <c r="A103" s="17"/>
      <c r="C103" s="3" t="s">
        <v>163</v>
      </c>
      <c r="D103" s="8" t="s">
        <v>32</v>
      </c>
      <c r="E103" s="17"/>
      <c r="F103" s="19"/>
      <c r="G103" s="19"/>
      <c r="H103" s="19"/>
      <c r="I103" s="19"/>
      <c r="J103" s="19"/>
      <c r="K103" s="21">
        <f>K73*K16</f>
        <v>2533.5529965050132</v>
      </c>
      <c r="L103" s="21">
        <f t="shared" ref="L103:T103" si="69">IF(L$9&gt;$D$6,0,K103)</f>
        <v>2533.5529965050132</v>
      </c>
      <c r="M103" s="21">
        <f t="shared" si="69"/>
        <v>2533.5529965050132</v>
      </c>
      <c r="N103" s="21">
        <f t="shared" si="69"/>
        <v>2533.5529965050132</v>
      </c>
      <c r="O103" s="21">
        <f t="shared" si="69"/>
        <v>2533.5529965050132</v>
      </c>
      <c r="P103" s="21">
        <f t="shared" si="69"/>
        <v>2533.5529965050132</v>
      </c>
      <c r="Q103" s="21">
        <f t="shared" si="69"/>
        <v>2533.5529965050132</v>
      </c>
      <c r="R103" s="21">
        <f t="shared" si="69"/>
        <v>2533.5529965050132</v>
      </c>
      <c r="S103" s="21">
        <f t="shared" si="69"/>
        <v>2533.5529965050132</v>
      </c>
      <c r="T103" s="21">
        <f t="shared" si="69"/>
        <v>2533.5529965050132</v>
      </c>
      <c r="U103" s="21"/>
      <c r="V103" s="21"/>
      <c r="W103" s="17"/>
      <c r="X103" s="17"/>
      <c r="Y103" s="17"/>
      <c r="Z103" s="17"/>
      <c r="AA103" s="17"/>
      <c r="AB103" s="17"/>
      <c r="AC103" s="65">
        <f>K16</f>
        <v>26.535707041707763</v>
      </c>
      <c r="AD103" s="65">
        <f>IF(L$9&gt;$D$6,0,AC103)</f>
        <v>26.535707041707763</v>
      </c>
      <c r="AE103" s="65">
        <f t="shared" si="66"/>
        <v>26.535707041707763</v>
      </c>
      <c r="AF103" s="65">
        <f t="shared" si="66"/>
        <v>26.535707041707763</v>
      </c>
      <c r="AG103" s="65">
        <f t="shared" si="66"/>
        <v>26.535707041707763</v>
      </c>
      <c r="AH103" s="65">
        <f t="shared" si="66"/>
        <v>26.535707041707763</v>
      </c>
      <c r="AI103" s="65">
        <f t="shared" si="66"/>
        <v>26.535707041707763</v>
      </c>
      <c r="AJ103" s="65">
        <f t="shared" si="66"/>
        <v>26.535707041707763</v>
      </c>
      <c r="AK103" s="65">
        <f t="shared" si="66"/>
        <v>26.535707041707763</v>
      </c>
      <c r="AL103" s="65">
        <f t="shared" si="66"/>
        <v>26.535707041707763</v>
      </c>
      <c r="AM103" s="67"/>
      <c r="AN103" s="67"/>
    </row>
    <row r="104" spans="1:41" s="3" customFormat="1" ht="12" x14ac:dyDescent="0.3">
      <c r="A104" s="17"/>
      <c r="C104" s="3" t="s">
        <v>164</v>
      </c>
      <c r="D104" s="8" t="s">
        <v>32</v>
      </c>
      <c r="E104" s="17"/>
      <c r="F104" s="19"/>
      <c r="G104" s="19"/>
      <c r="H104" s="19"/>
      <c r="I104" s="19"/>
      <c r="J104" s="19"/>
      <c r="K104" s="19"/>
      <c r="L104" s="21">
        <f>L73*L16</f>
        <v>1578.9891201142691</v>
      </c>
      <c r="M104" s="21">
        <f t="shared" ref="M104:U104" si="70">IF(M$9&gt;$D$6,0,L104)</f>
        <v>1578.9891201142691</v>
      </c>
      <c r="N104" s="21">
        <f t="shared" si="70"/>
        <v>1578.9891201142691</v>
      </c>
      <c r="O104" s="21">
        <f t="shared" si="70"/>
        <v>1578.9891201142691</v>
      </c>
      <c r="P104" s="21">
        <f t="shared" si="70"/>
        <v>1578.9891201142691</v>
      </c>
      <c r="Q104" s="21">
        <f t="shared" si="70"/>
        <v>1578.9891201142691</v>
      </c>
      <c r="R104" s="21">
        <f t="shared" si="70"/>
        <v>1578.9891201142691</v>
      </c>
      <c r="S104" s="21">
        <f t="shared" si="70"/>
        <v>1578.9891201142691</v>
      </c>
      <c r="T104" s="21">
        <f t="shared" si="70"/>
        <v>1578.9891201142691</v>
      </c>
      <c r="U104" s="21">
        <f t="shared" si="70"/>
        <v>1578.9891201142691</v>
      </c>
      <c r="V104" s="21"/>
      <c r="W104" s="17"/>
      <c r="X104" s="17"/>
      <c r="Y104" s="17"/>
      <c r="Z104" s="17"/>
      <c r="AA104" s="17"/>
      <c r="AB104" s="17"/>
      <c r="AC104" s="17"/>
      <c r="AD104" s="65">
        <f>L16</f>
        <v>16.537878927812375</v>
      </c>
      <c r="AE104" s="65">
        <f>IF(M$9&gt;$D$6,0,AD104)</f>
        <v>16.537878927812375</v>
      </c>
      <c r="AF104" s="65">
        <f t="shared" si="66"/>
        <v>16.537878927812375</v>
      </c>
      <c r="AG104" s="65">
        <f t="shared" si="66"/>
        <v>16.537878927812375</v>
      </c>
      <c r="AH104" s="65">
        <f t="shared" si="66"/>
        <v>16.537878927812375</v>
      </c>
      <c r="AI104" s="65">
        <f t="shared" si="66"/>
        <v>16.537878927812375</v>
      </c>
      <c r="AJ104" s="65">
        <f t="shared" si="66"/>
        <v>16.537878927812375</v>
      </c>
      <c r="AK104" s="65">
        <f t="shared" si="66"/>
        <v>16.537878927812375</v>
      </c>
      <c r="AL104" s="65">
        <f t="shared" si="66"/>
        <v>16.537878927812375</v>
      </c>
      <c r="AM104" s="65">
        <f t="shared" si="66"/>
        <v>16.537878927812375</v>
      </c>
      <c r="AN104" s="67"/>
    </row>
    <row r="105" spans="1:41" s="3" customFormat="1" ht="12" x14ac:dyDescent="0.3">
      <c r="A105" s="17"/>
      <c r="C105" s="3" t="s">
        <v>152</v>
      </c>
      <c r="D105" s="8" t="s">
        <v>32</v>
      </c>
      <c r="E105" s="17"/>
      <c r="F105" s="19"/>
      <c r="G105" s="19"/>
      <c r="H105" s="19"/>
      <c r="I105" s="19"/>
      <c r="J105" s="19"/>
      <c r="K105" s="19"/>
      <c r="L105" s="21"/>
      <c r="M105" s="21">
        <f>M73*M16</f>
        <v>1102.0926900085151</v>
      </c>
      <c r="N105" s="21">
        <f t="shared" ref="N105:V105" si="71">IF(N$9&gt;$D$6,0,M105)</f>
        <v>1102.0926900085151</v>
      </c>
      <c r="O105" s="21">
        <f t="shared" si="71"/>
        <v>1102.0926900085151</v>
      </c>
      <c r="P105" s="21">
        <f t="shared" si="71"/>
        <v>1102.0926900085151</v>
      </c>
      <c r="Q105" s="21">
        <f t="shared" si="71"/>
        <v>1102.0926900085151</v>
      </c>
      <c r="R105" s="21">
        <f t="shared" si="71"/>
        <v>1102.0926900085151</v>
      </c>
      <c r="S105" s="21">
        <f t="shared" si="71"/>
        <v>1102.0926900085151</v>
      </c>
      <c r="T105" s="21">
        <f t="shared" si="71"/>
        <v>1102.0926900085151</v>
      </c>
      <c r="U105" s="21">
        <f t="shared" si="71"/>
        <v>1102.0926900085151</v>
      </c>
      <c r="V105" s="21">
        <f t="shared" si="71"/>
        <v>1102.0926900085151</v>
      </c>
      <c r="W105" s="17"/>
      <c r="X105" s="17"/>
      <c r="Y105" s="17"/>
      <c r="Z105" s="17"/>
      <c r="AA105" s="17"/>
      <c r="AB105" s="17"/>
      <c r="AC105" s="17"/>
      <c r="AD105" s="17"/>
      <c r="AE105" s="65">
        <f>M16</f>
        <v>11.543002571967607</v>
      </c>
      <c r="AF105" s="65">
        <f>IF(N$9&gt;$D$6,0,AE105)</f>
        <v>11.543002571967607</v>
      </c>
      <c r="AG105" s="65">
        <f t="shared" si="66"/>
        <v>11.543002571967607</v>
      </c>
      <c r="AH105" s="65">
        <f t="shared" si="66"/>
        <v>11.543002571967607</v>
      </c>
      <c r="AI105" s="65">
        <f t="shared" si="66"/>
        <v>11.543002571967607</v>
      </c>
      <c r="AJ105" s="65">
        <f t="shared" si="66"/>
        <v>11.543002571967607</v>
      </c>
      <c r="AK105" s="65">
        <f t="shared" si="66"/>
        <v>11.543002571967607</v>
      </c>
      <c r="AL105" s="65">
        <f t="shared" si="66"/>
        <v>11.543002571967607</v>
      </c>
      <c r="AM105" s="65">
        <f t="shared" si="66"/>
        <v>11.543002571967607</v>
      </c>
      <c r="AN105" s="65">
        <f t="shared" si="66"/>
        <v>11.543002571967607</v>
      </c>
    </row>
    <row r="106" spans="1:41" s="3" customFormat="1" ht="12" x14ac:dyDescent="0.3">
      <c r="A106" s="17"/>
      <c r="C106" s="3" t="s">
        <v>153</v>
      </c>
      <c r="D106" s="8" t="s">
        <v>32</v>
      </c>
      <c r="E106" s="17"/>
      <c r="F106" s="19"/>
      <c r="G106" s="19"/>
      <c r="H106" s="19"/>
      <c r="I106" s="19"/>
      <c r="J106" s="19"/>
      <c r="K106" s="19"/>
      <c r="L106" s="21"/>
      <c r="M106" s="21"/>
      <c r="N106" s="21">
        <f>N73*N16</f>
        <v>685.94070025871122</v>
      </c>
      <c r="O106" s="21">
        <f t="shared" ref="O106:V106" si="72">IF(O$9&gt;$D$6,0,N106)</f>
        <v>685.94070025871122</v>
      </c>
      <c r="P106" s="21">
        <f t="shared" si="72"/>
        <v>685.94070025871122</v>
      </c>
      <c r="Q106" s="21">
        <f t="shared" si="72"/>
        <v>685.94070025871122</v>
      </c>
      <c r="R106" s="21">
        <f t="shared" si="72"/>
        <v>685.94070025871122</v>
      </c>
      <c r="S106" s="21">
        <f t="shared" si="72"/>
        <v>685.94070025871122</v>
      </c>
      <c r="T106" s="21">
        <f t="shared" si="72"/>
        <v>685.94070025871122</v>
      </c>
      <c r="U106" s="21">
        <f t="shared" si="72"/>
        <v>685.94070025871122</v>
      </c>
      <c r="V106" s="21">
        <f t="shared" si="72"/>
        <v>685.94070025871122</v>
      </c>
      <c r="W106" s="17"/>
      <c r="X106" s="17"/>
      <c r="Y106" s="17"/>
      <c r="Z106" s="17"/>
      <c r="AA106" s="17"/>
      <c r="AB106" s="17"/>
      <c r="AC106" s="17"/>
      <c r="AD106" s="17"/>
      <c r="AE106" s="17"/>
      <c r="AF106" s="65">
        <f>N16</f>
        <v>7.1843460528191958</v>
      </c>
      <c r="AG106" s="65">
        <f>IF(O$9&gt;$D$6,0,AF106)</f>
        <v>7.1843460528191958</v>
      </c>
      <c r="AH106" s="65">
        <f t="shared" si="66"/>
        <v>7.1843460528191958</v>
      </c>
      <c r="AI106" s="65">
        <f t="shared" si="66"/>
        <v>7.1843460528191958</v>
      </c>
      <c r="AJ106" s="65">
        <f t="shared" si="66"/>
        <v>7.1843460528191958</v>
      </c>
      <c r="AK106" s="65">
        <f t="shared" si="66"/>
        <v>7.1843460528191958</v>
      </c>
      <c r="AL106" s="65">
        <f t="shared" si="66"/>
        <v>7.1843460528191958</v>
      </c>
      <c r="AM106" s="65">
        <f t="shared" si="66"/>
        <v>7.1843460528191958</v>
      </c>
      <c r="AN106" s="65">
        <f t="shared" si="66"/>
        <v>7.1843460528191958</v>
      </c>
    </row>
    <row r="107" spans="1:41" s="3" customFormat="1" ht="12" x14ac:dyDescent="0.3">
      <c r="A107" s="17"/>
      <c r="C107" s="3" t="s">
        <v>154</v>
      </c>
      <c r="D107" s="8" t="s">
        <v>32</v>
      </c>
      <c r="E107" s="17"/>
      <c r="F107" s="19"/>
      <c r="G107" s="19"/>
      <c r="H107" s="19"/>
      <c r="I107" s="19"/>
      <c r="J107" s="19"/>
      <c r="K107" s="19"/>
      <c r="L107" s="21"/>
      <c r="M107" s="21"/>
      <c r="N107" s="21"/>
      <c r="O107" s="21">
        <f>O73*O16</f>
        <v>605.30471549823471</v>
      </c>
      <c r="P107" s="21">
        <f t="shared" ref="P107:V107" si="73">IF(P$9&gt;$D$6,0,O107)</f>
        <v>605.30471549823471</v>
      </c>
      <c r="Q107" s="21">
        <f t="shared" si="73"/>
        <v>605.30471549823471</v>
      </c>
      <c r="R107" s="21">
        <f t="shared" si="73"/>
        <v>605.30471549823471</v>
      </c>
      <c r="S107" s="21">
        <f t="shared" si="73"/>
        <v>605.30471549823471</v>
      </c>
      <c r="T107" s="21">
        <f t="shared" si="73"/>
        <v>605.30471549823471</v>
      </c>
      <c r="U107" s="21">
        <f t="shared" si="73"/>
        <v>605.30471549823471</v>
      </c>
      <c r="V107" s="21">
        <f t="shared" si="73"/>
        <v>605.30471549823471</v>
      </c>
      <c r="W107" s="17"/>
      <c r="X107" s="17"/>
      <c r="Y107" s="17"/>
      <c r="Z107" s="17"/>
      <c r="AA107" s="17"/>
      <c r="AB107" s="17"/>
      <c r="AC107" s="17"/>
      <c r="AD107" s="17"/>
      <c r="AE107" s="17"/>
      <c r="AF107" s="17"/>
      <c r="AG107" s="65">
        <f>O16</f>
        <v>6.3397878882276775</v>
      </c>
      <c r="AH107" s="65">
        <f>IF(P$9&gt;$D$6,0,AG107)</f>
        <v>6.3397878882276775</v>
      </c>
      <c r="AI107" s="65">
        <f t="shared" si="66"/>
        <v>6.3397878882276775</v>
      </c>
      <c r="AJ107" s="65">
        <f t="shared" si="66"/>
        <v>6.3397878882276775</v>
      </c>
      <c r="AK107" s="65">
        <f t="shared" si="66"/>
        <v>6.3397878882276775</v>
      </c>
      <c r="AL107" s="65">
        <f t="shared" si="66"/>
        <v>6.3397878882276775</v>
      </c>
      <c r="AM107" s="65">
        <f t="shared" si="66"/>
        <v>6.3397878882276775</v>
      </c>
      <c r="AN107" s="65">
        <f t="shared" si="66"/>
        <v>6.3397878882276775</v>
      </c>
    </row>
    <row r="108" spans="1:41" s="3" customFormat="1" ht="12" x14ac:dyDescent="0.3">
      <c r="A108" s="17"/>
      <c r="C108" s="3" t="s">
        <v>155</v>
      </c>
      <c r="D108" s="8" t="s">
        <v>32</v>
      </c>
      <c r="E108" s="17"/>
      <c r="F108" s="19"/>
      <c r="G108" s="19"/>
      <c r="H108" s="19"/>
      <c r="I108" s="19"/>
      <c r="J108" s="19"/>
      <c r="K108" s="19"/>
      <c r="L108" s="21"/>
      <c r="M108" s="21"/>
      <c r="N108" s="21"/>
      <c r="O108" s="21"/>
      <c r="P108" s="21">
        <f>P73*P16</f>
        <v>518.61846111514103</v>
      </c>
      <c r="Q108" s="21">
        <f t="shared" ref="Q108:V108" si="74">IF(Q$9&gt;$D$6,0,P108)</f>
        <v>518.61846111514103</v>
      </c>
      <c r="R108" s="21">
        <f t="shared" si="74"/>
        <v>518.61846111514103</v>
      </c>
      <c r="S108" s="21">
        <f t="shared" si="74"/>
        <v>518.61846111514103</v>
      </c>
      <c r="T108" s="21">
        <f t="shared" si="74"/>
        <v>518.61846111514103</v>
      </c>
      <c r="U108" s="21">
        <f t="shared" si="74"/>
        <v>518.61846111514103</v>
      </c>
      <c r="V108" s="21">
        <f t="shared" si="74"/>
        <v>518.61846111514103</v>
      </c>
      <c r="W108" s="17"/>
      <c r="X108" s="17"/>
      <c r="Y108" s="17"/>
      <c r="Z108" s="17"/>
      <c r="AA108" s="17"/>
      <c r="AB108" s="17"/>
      <c r="AC108" s="17"/>
      <c r="AD108" s="17"/>
      <c r="AE108" s="17"/>
      <c r="AF108" s="17"/>
      <c r="AG108" s="49"/>
      <c r="AH108" s="65">
        <f>P16</f>
        <v>5.4318609358308176</v>
      </c>
      <c r="AI108" s="65">
        <f>IF(Q$9&gt;$D$6,0,AH108)</f>
        <v>5.4318609358308176</v>
      </c>
      <c r="AJ108" s="65">
        <f t="shared" si="66"/>
        <v>5.4318609358308176</v>
      </c>
      <c r="AK108" s="65">
        <f t="shared" si="66"/>
        <v>5.4318609358308176</v>
      </c>
      <c r="AL108" s="65">
        <f t="shared" si="66"/>
        <v>5.4318609358308176</v>
      </c>
      <c r="AM108" s="65">
        <f t="shared" si="66"/>
        <v>5.4318609358308176</v>
      </c>
      <c r="AN108" s="65">
        <f t="shared" si="66"/>
        <v>5.4318609358308176</v>
      </c>
    </row>
    <row r="109" spans="1:41" s="3" customFormat="1" ht="12" x14ac:dyDescent="0.3">
      <c r="A109" s="17"/>
      <c r="C109" s="3" t="s">
        <v>156</v>
      </c>
      <c r="D109" s="8" t="s">
        <v>32</v>
      </c>
      <c r="E109" s="17"/>
      <c r="F109" s="19"/>
      <c r="G109" s="19"/>
      <c r="H109" s="19"/>
      <c r="I109" s="19"/>
      <c r="J109" s="19"/>
      <c r="K109" s="19"/>
      <c r="L109" s="21"/>
      <c r="M109" s="21"/>
      <c r="N109" s="21"/>
      <c r="O109" s="21"/>
      <c r="P109" s="21"/>
      <c r="Q109" s="21">
        <f>Q73*Q16</f>
        <v>428.74342077128227</v>
      </c>
      <c r="R109" s="21">
        <f t="shared" ref="R109:V109" si="75">IF(R$9&gt;$D$6,0,Q109)</f>
        <v>428.74342077128227</v>
      </c>
      <c r="S109" s="21">
        <f t="shared" si="75"/>
        <v>428.74342077128227</v>
      </c>
      <c r="T109" s="21">
        <f t="shared" si="75"/>
        <v>428.74342077128227</v>
      </c>
      <c r="U109" s="21">
        <f t="shared" si="75"/>
        <v>428.74342077128227</v>
      </c>
      <c r="V109" s="21">
        <f t="shared" si="75"/>
        <v>428.74342077128227</v>
      </c>
      <c r="W109" s="17"/>
      <c r="X109" s="17"/>
      <c r="Y109" s="17"/>
      <c r="Z109" s="17"/>
      <c r="AA109" s="17"/>
      <c r="AB109" s="17"/>
      <c r="AC109" s="17"/>
      <c r="AD109" s="17"/>
      <c r="AE109" s="17"/>
      <c r="AF109" s="17"/>
      <c r="AG109" s="49"/>
      <c r="AH109" s="49"/>
      <c r="AI109" s="65">
        <f>Q16</f>
        <v>4.490535554354202</v>
      </c>
      <c r="AJ109" s="65">
        <f>IF(R$9&gt;$D$6,0,AI109)</f>
        <v>4.490535554354202</v>
      </c>
      <c r="AK109" s="65">
        <f t="shared" si="66"/>
        <v>4.490535554354202</v>
      </c>
      <c r="AL109" s="65">
        <f t="shared" si="66"/>
        <v>4.490535554354202</v>
      </c>
      <c r="AM109" s="65">
        <f t="shared" si="66"/>
        <v>4.490535554354202</v>
      </c>
      <c r="AN109" s="65">
        <f t="shared" si="66"/>
        <v>4.490535554354202</v>
      </c>
    </row>
    <row r="110" spans="1:41" s="3" customFormat="1" ht="12" x14ac:dyDescent="0.3">
      <c r="A110" s="17"/>
      <c r="C110" s="3" t="s">
        <v>238</v>
      </c>
      <c r="D110" s="8" t="s">
        <v>32</v>
      </c>
      <c r="E110" s="17"/>
      <c r="F110" s="19"/>
      <c r="G110" s="19"/>
      <c r="H110" s="19"/>
      <c r="I110" s="19"/>
      <c r="J110" s="19"/>
      <c r="K110" s="19"/>
      <c r="L110" s="21"/>
      <c r="M110" s="21"/>
      <c r="N110" s="21"/>
      <c r="O110" s="21"/>
      <c r="P110" s="21"/>
      <c r="Q110" s="21"/>
      <c r="R110" s="21">
        <f>R73*R16</f>
        <v>359.12861834911502</v>
      </c>
      <c r="S110" s="21">
        <f t="shared" ref="S110:V110" si="76">IF(S$9&gt;$D$6,0,R110)</f>
        <v>359.12861834911502</v>
      </c>
      <c r="T110" s="21">
        <f t="shared" si="76"/>
        <v>359.12861834911502</v>
      </c>
      <c r="U110" s="21">
        <f t="shared" si="76"/>
        <v>359.12861834911502</v>
      </c>
      <c r="V110" s="21">
        <f t="shared" si="76"/>
        <v>359.12861834911502</v>
      </c>
      <c r="W110" s="17"/>
      <c r="X110" s="17"/>
      <c r="Y110" s="17"/>
      <c r="Z110" s="17"/>
      <c r="AA110" s="17"/>
      <c r="AB110" s="17"/>
      <c r="AC110" s="17"/>
      <c r="AD110" s="17"/>
      <c r="AE110" s="17"/>
      <c r="AF110" s="17"/>
      <c r="AG110" s="49"/>
      <c r="AH110" s="49"/>
      <c r="AI110" s="49"/>
      <c r="AJ110" s="65">
        <f>R16</f>
        <v>3.7614100908690169</v>
      </c>
      <c r="AK110" s="65">
        <f>IF(S$9&gt;$D$6,0,AJ110)</f>
        <v>3.7614100908690169</v>
      </c>
      <c r="AL110" s="65">
        <f t="shared" si="66"/>
        <v>3.7614100908690169</v>
      </c>
      <c r="AM110" s="65">
        <f t="shared" si="66"/>
        <v>3.7614100908690169</v>
      </c>
      <c r="AN110" s="65">
        <f t="shared" si="66"/>
        <v>3.7614100908690169</v>
      </c>
    </row>
    <row r="111" spans="1:41" s="3" customFormat="1" ht="12" x14ac:dyDescent="0.3">
      <c r="A111" s="17"/>
      <c r="C111" s="3" t="s">
        <v>239</v>
      </c>
      <c r="D111" s="8" t="s">
        <v>32</v>
      </c>
      <c r="E111" s="17"/>
      <c r="F111" s="19"/>
      <c r="G111" s="19"/>
      <c r="H111" s="19"/>
      <c r="I111" s="19"/>
      <c r="J111" s="19"/>
      <c r="K111" s="19"/>
      <c r="L111" s="21"/>
      <c r="M111" s="21"/>
      <c r="N111" s="21"/>
      <c r="O111" s="21"/>
      <c r="P111" s="21"/>
      <c r="Q111" s="21"/>
      <c r="R111" s="21"/>
      <c r="S111" s="21">
        <f>S73*S16</f>
        <v>290.22958340887368</v>
      </c>
      <c r="T111" s="21">
        <f t="shared" ref="T111:V111" si="77">IF(T$9&gt;$D$6,0,S111)</f>
        <v>290.22958340887368</v>
      </c>
      <c r="U111" s="21">
        <f t="shared" si="77"/>
        <v>290.22958340887368</v>
      </c>
      <c r="V111" s="21">
        <f t="shared" si="77"/>
        <v>290.22958340887368</v>
      </c>
      <c r="W111" s="17"/>
      <c r="X111" s="17"/>
      <c r="Y111" s="17"/>
      <c r="Z111" s="17"/>
      <c r="AA111" s="17"/>
      <c r="AB111" s="17"/>
      <c r="AC111" s="17"/>
      <c r="AD111" s="17"/>
      <c r="AE111" s="17"/>
      <c r="AF111" s="17"/>
      <c r="AG111" s="49"/>
      <c r="AH111" s="49"/>
      <c r="AI111" s="49"/>
      <c r="AJ111" s="49"/>
      <c r="AK111" s="65">
        <f>S16</f>
        <v>3.039781370588559</v>
      </c>
      <c r="AL111" s="68">
        <f>IF(T$9&gt;$D$6,0,AK111)</f>
        <v>3.039781370588559</v>
      </c>
      <c r="AM111" s="68">
        <f t="shared" si="66"/>
        <v>3.039781370588559</v>
      </c>
      <c r="AN111" s="68">
        <f t="shared" si="66"/>
        <v>3.039781370588559</v>
      </c>
    </row>
    <row r="112" spans="1:41" s="3" customFormat="1" ht="12" x14ac:dyDescent="0.3">
      <c r="A112" s="17"/>
      <c r="C112" s="3" t="s">
        <v>240</v>
      </c>
      <c r="D112" s="8" t="s">
        <v>32</v>
      </c>
      <c r="E112" s="17"/>
      <c r="F112" s="19"/>
      <c r="G112" s="19"/>
      <c r="H112" s="19"/>
      <c r="I112" s="19"/>
      <c r="J112" s="19"/>
      <c r="K112" s="19"/>
      <c r="L112" s="21"/>
      <c r="M112" s="21"/>
      <c r="N112" s="21"/>
      <c r="O112" s="21"/>
      <c r="P112" s="21"/>
      <c r="Q112" s="21"/>
      <c r="R112" s="21"/>
      <c r="S112" s="21"/>
      <c r="T112" s="21">
        <f>T73*T16</f>
        <v>225.96804882574037</v>
      </c>
      <c r="U112" s="21">
        <f t="shared" ref="U112:V112" si="78">IF(U$9&gt;$D$6,0,T112)</f>
        <v>225.96804882574037</v>
      </c>
      <c r="V112" s="21">
        <f t="shared" si="78"/>
        <v>225.96804882574037</v>
      </c>
      <c r="W112" s="17"/>
      <c r="X112" s="17"/>
      <c r="Y112" s="17"/>
      <c r="Z112" s="17"/>
      <c r="AA112" s="17"/>
      <c r="AB112" s="17"/>
      <c r="AC112" s="17"/>
      <c r="AD112" s="17"/>
      <c r="AE112" s="17"/>
      <c r="AF112" s="17"/>
      <c r="AG112" s="49"/>
      <c r="AH112" s="49"/>
      <c r="AI112" s="49"/>
      <c r="AJ112" s="49"/>
      <c r="AK112" s="49"/>
      <c r="AL112" s="68">
        <f>T16</f>
        <v>2.3667244982433102</v>
      </c>
      <c r="AM112" s="68">
        <f>IF(U$9&gt;$D$6,0,AL112)</f>
        <v>2.3667244982433102</v>
      </c>
      <c r="AN112" s="68">
        <f>IF(V$9&gt;$D$6,0,AM112)</f>
        <v>2.3667244982433102</v>
      </c>
    </row>
    <row r="113" spans="1:41" s="3" customFormat="1" ht="12" x14ac:dyDescent="0.3">
      <c r="A113" s="17"/>
      <c r="C113" s="3" t="s">
        <v>241</v>
      </c>
      <c r="D113" s="8" t="s">
        <v>32</v>
      </c>
      <c r="E113" s="17"/>
      <c r="F113" s="19"/>
      <c r="G113" s="19"/>
      <c r="H113" s="19"/>
      <c r="I113" s="19"/>
      <c r="J113" s="19"/>
      <c r="K113" s="19"/>
      <c r="L113" s="21"/>
      <c r="M113" s="21"/>
      <c r="N113" s="21"/>
      <c r="O113" s="21"/>
      <c r="P113" s="21"/>
      <c r="Q113" s="21"/>
      <c r="R113" s="21"/>
      <c r="S113" s="21"/>
      <c r="T113" s="21"/>
      <c r="U113" s="21">
        <f>U73*U16</f>
        <v>169.43623234388372</v>
      </c>
      <c r="V113" s="21">
        <f t="shared" ref="V113" si="79">IF(V$9&gt;$D$6,0,U113)</f>
        <v>169.43623234388372</v>
      </c>
      <c r="W113" s="17"/>
      <c r="X113" s="17"/>
      <c r="Y113" s="17"/>
      <c r="Z113" s="17"/>
      <c r="AA113" s="17"/>
      <c r="AB113" s="17"/>
      <c r="AC113" s="17"/>
      <c r="AD113" s="17"/>
      <c r="AE113" s="17"/>
      <c r="AF113" s="17"/>
      <c r="AG113" s="49"/>
      <c r="AH113" s="49"/>
      <c r="AI113" s="49"/>
      <c r="AJ113" s="49"/>
      <c r="AK113" s="49"/>
      <c r="AL113" s="69"/>
      <c r="AM113" s="68">
        <f>U16</f>
        <v>1.7746264751241929</v>
      </c>
      <c r="AN113" s="68">
        <f>IF(V$9&gt;$D$6,0,AM113)</f>
        <v>1.7746264751241929</v>
      </c>
    </row>
    <row r="114" spans="1:41" s="3" customFormat="1" ht="12" x14ac:dyDescent="0.3">
      <c r="A114" s="17"/>
      <c r="C114" s="3" t="s">
        <v>242</v>
      </c>
      <c r="D114" s="8" t="s">
        <v>32</v>
      </c>
      <c r="E114" s="17"/>
      <c r="F114" s="19"/>
      <c r="G114" s="19"/>
      <c r="H114" s="19"/>
      <c r="I114" s="19"/>
      <c r="J114" s="19"/>
      <c r="K114" s="19"/>
      <c r="L114" s="21"/>
      <c r="M114" s="21"/>
      <c r="N114" s="21"/>
      <c r="O114" s="21"/>
      <c r="P114" s="21"/>
      <c r="Q114" s="21"/>
      <c r="R114" s="21"/>
      <c r="S114" s="21"/>
      <c r="T114" s="21"/>
      <c r="U114" s="21"/>
      <c r="V114" s="21">
        <f>V73*V16</f>
        <v>122.46064801743192</v>
      </c>
      <c r="W114" s="17"/>
      <c r="X114" s="17"/>
      <c r="Y114" s="17"/>
      <c r="Z114" s="17"/>
      <c r="AA114" s="17"/>
      <c r="AB114" s="17"/>
      <c r="AC114" s="17"/>
      <c r="AD114" s="17"/>
      <c r="AE114" s="17"/>
      <c r="AF114" s="17"/>
      <c r="AG114" s="49"/>
      <c r="AH114" s="49"/>
      <c r="AI114" s="49"/>
      <c r="AJ114" s="49"/>
      <c r="AK114" s="49"/>
      <c r="AL114" s="69"/>
      <c r="AM114" s="69"/>
      <c r="AN114" s="68">
        <f>V16</f>
        <v>1.2826176852866296</v>
      </c>
    </row>
    <row r="115" spans="1:41" s="3" customFormat="1" ht="12" x14ac:dyDescent="0.3">
      <c r="A115" s="17"/>
      <c r="C115" s="9" t="s">
        <v>247</v>
      </c>
      <c r="D115" s="10" t="s">
        <v>32</v>
      </c>
      <c r="E115" s="23"/>
      <c r="F115" s="22">
        <f>SUM(F98:F114)</f>
        <v>0</v>
      </c>
      <c r="G115" s="22">
        <f t="shared" ref="G115:V115" si="80">SUM(G98:G114)</f>
        <v>0</v>
      </c>
      <c r="H115" s="22">
        <f t="shared" si="80"/>
        <v>10852.456491246545</v>
      </c>
      <c r="I115" s="22">
        <f t="shared" si="80"/>
        <v>19713.76977462307</v>
      </c>
      <c r="J115" s="22">
        <f t="shared" si="80"/>
        <v>25138.412922148342</v>
      </c>
      <c r="K115" s="22">
        <f t="shared" si="80"/>
        <v>27671.965918653354</v>
      </c>
      <c r="L115" s="22">
        <f t="shared" si="80"/>
        <v>29250.955038767621</v>
      </c>
      <c r="M115" s="22">
        <f t="shared" si="80"/>
        <v>30353.047728776135</v>
      </c>
      <c r="N115" s="22">
        <f t="shared" si="80"/>
        <v>31038.988429034845</v>
      </c>
      <c r="O115" s="22">
        <f t="shared" si="80"/>
        <v>31644.29314453308</v>
      </c>
      <c r="P115" s="22">
        <f t="shared" si="80"/>
        <v>32162.91160564822</v>
      </c>
      <c r="Q115" s="22">
        <f t="shared" si="80"/>
        <v>32591.655026419503</v>
      </c>
      <c r="R115" s="22">
        <f t="shared" si="80"/>
        <v>22098.327153522074</v>
      </c>
      <c r="S115" s="22">
        <f t="shared" si="80"/>
        <v>13527.243453554427</v>
      </c>
      <c r="T115" s="22">
        <f t="shared" si="80"/>
        <v>8328.5683548548968</v>
      </c>
      <c r="U115" s="22">
        <f t="shared" si="80"/>
        <v>5964.451590693765</v>
      </c>
      <c r="V115" s="22">
        <f t="shared" si="80"/>
        <v>4507.9231185969284</v>
      </c>
      <c r="W115" s="17"/>
      <c r="X115" s="17"/>
      <c r="Y115" s="17"/>
      <c r="Z115" s="62">
        <f t="shared" ref="Z115:AI115" si="81">SUM(Z98:Z114)</f>
        <v>113.6655150027876</v>
      </c>
      <c r="AA115" s="62">
        <f t="shared" si="81"/>
        <v>206.47636743683802</v>
      </c>
      <c r="AB115" s="62">
        <f t="shared" si="81"/>
        <v>263.29252307562268</v>
      </c>
      <c r="AC115" s="62">
        <f t="shared" si="81"/>
        <v>289.82823011733046</v>
      </c>
      <c r="AD115" s="62">
        <f t="shared" si="81"/>
        <v>306.36610904514282</v>
      </c>
      <c r="AE115" s="62">
        <f t="shared" si="81"/>
        <v>317.90911161711045</v>
      </c>
      <c r="AF115" s="62">
        <f t="shared" si="81"/>
        <v>325.09345766992965</v>
      </c>
      <c r="AG115" s="62">
        <f t="shared" si="81"/>
        <v>331.43324555815735</v>
      </c>
      <c r="AH115" s="62">
        <f t="shared" si="81"/>
        <v>336.86510649398815</v>
      </c>
      <c r="AI115" s="62">
        <f t="shared" si="81"/>
        <v>341.35564204834236</v>
      </c>
      <c r="AJ115" s="62">
        <f>SUM(AJ101:AJ114)</f>
        <v>231.45153713642378</v>
      </c>
      <c r="AK115" s="62">
        <f>SUM(AK102:AK114)</f>
        <v>141.68046607296191</v>
      </c>
      <c r="AL115" s="62">
        <f>SUM(AL103:AL114)</f>
        <v>87.231034932420513</v>
      </c>
      <c r="AM115" s="62">
        <f>SUM(AM104:AM114)</f>
        <v>62.469954365836948</v>
      </c>
      <c r="AN115" s="62">
        <f>SUM(AN105:AN114)</f>
        <v>47.214693123311207</v>
      </c>
      <c r="AO115" s="69" t="s">
        <v>393</v>
      </c>
    </row>
    <row r="116" spans="1:41" s="3" customFormat="1" ht="12" x14ac:dyDescent="0.3">
      <c r="A116" s="17"/>
      <c r="C116" s="9"/>
      <c r="D116" s="10"/>
      <c r="E116" s="23"/>
      <c r="F116" s="22"/>
      <c r="G116" s="22"/>
      <c r="H116" s="22"/>
      <c r="I116" s="22"/>
      <c r="J116" s="22"/>
      <c r="K116" s="22"/>
      <c r="L116" s="22"/>
      <c r="M116" s="22"/>
      <c r="N116" s="22"/>
      <c r="O116" s="22"/>
      <c r="P116" s="22"/>
      <c r="Q116" s="22"/>
      <c r="R116" s="22"/>
      <c r="S116" s="22"/>
      <c r="T116" s="22"/>
      <c r="U116" s="22"/>
      <c r="V116" s="22"/>
      <c r="W116" s="17"/>
      <c r="X116" s="17"/>
      <c r="Y116" s="17"/>
      <c r="Z116" s="17"/>
      <c r="AA116" s="17"/>
      <c r="AB116" s="17"/>
      <c r="AC116" s="17"/>
      <c r="AD116" s="17"/>
      <c r="AE116" s="17"/>
      <c r="AF116" s="17"/>
      <c r="AG116" s="49"/>
      <c r="AH116" s="49"/>
      <c r="AI116" s="49"/>
      <c r="AJ116" s="49"/>
      <c r="AK116" s="49"/>
      <c r="AL116" s="69"/>
      <c r="AM116" s="69"/>
      <c r="AN116" s="68"/>
    </row>
    <row r="117" spans="1:41" s="3" customFormat="1" ht="12" x14ac:dyDescent="0.3">
      <c r="A117" s="17"/>
      <c r="C117" s="3" t="s">
        <v>37</v>
      </c>
      <c r="D117" s="8" t="s">
        <v>33</v>
      </c>
      <c r="E117" s="17"/>
      <c r="F117" s="24">
        <v>0.20453020005884084</v>
      </c>
      <c r="G117" s="24">
        <v>0.20657550205942926</v>
      </c>
      <c r="H117" s="24">
        <v>0.20864125708002357</v>
      </c>
      <c r="I117" s="24">
        <v>0.21072766965082382</v>
      </c>
      <c r="J117" s="24">
        <v>0.21283494634733205</v>
      </c>
      <c r="K117" s="24">
        <v>0.21496329581080537</v>
      </c>
      <c r="L117" s="24">
        <v>0.21711292876891342</v>
      </c>
      <c r="M117" s="24">
        <v>0.21928405805660256</v>
      </c>
      <c r="N117" s="24">
        <v>0.2214768986371686</v>
      </c>
      <c r="O117" s="24">
        <v>0.22369166762354029</v>
      </c>
      <c r="P117" s="24">
        <v>0.22592858429977569</v>
      </c>
      <c r="Q117" s="24">
        <v>0.22818787014277345</v>
      </c>
      <c r="R117" s="24">
        <v>0.22818787014277345</v>
      </c>
      <c r="S117" s="24">
        <v>0.22818787014277345</v>
      </c>
      <c r="T117" s="24">
        <v>0.22818787014277345</v>
      </c>
      <c r="U117" s="24">
        <v>0.22818787014277345</v>
      </c>
      <c r="V117" s="24">
        <v>0.22818787014277345</v>
      </c>
      <c r="W117" s="17"/>
      <c r="X117" s="17"/>
      <c r="Y117" s="17"/>
    </row>
    <row r="118" spans="1:41" s="3" customFormat="1" ht="12" x14ac:dyDescent="0.3">
      <c r="A118" s="17"/>
      <c r="C118" s="3" t="s">
        <v>38</v>
      </c>
      <c r="D118" s="8" t="s">
        <v>33</v>
      </c>
      <c r="E118" s="17"/>
      <c r="F118" s="24">
        <v>0.1725276512699814</v>
      </c>
      <c r="G118" s="24">
        <v>0.17425292778268123</v>
      </c>
      <c r="H118" s="24">
        <v>0.17599545706050804</v>
      </c>
      <c r="I118" s="24">
        <v>0.17775541163111311</v>
      </c>
      <c r="J118" s="24">
        <v>0.17953296574742425</v>
      </c>
      <c r="K118" s="24">
        <v>0.1813282954048985</v>
      </c>
      <c r="L118" s="24">
        <v>0.18314157835894748</v>
      </c>
      <c r="M118" s="24">
        <v>0.18497299414253696</v>
      </c>
      <c r="N118" s="24">
        <v>0.18682272408396233</v>
      </c>
      <c r="O118" s="24">
        <v>0.18869095132480196</v>
      </c>
      <c r="P118" s="24">
        <v>0.19057786083804998</v>
      </c>
      <c r="Q118" s="24">
        <v>0.19248363944643049</v>
      </c>
      <c r="R118" s="24">
        <v>0.19248363944643049</v>
      </c>
      <c r="S118" s="24">
        <v>0.19248363944643049</v>
      </c>
      <c r="T118" s="24">
        <v>0.19248363944643049</v>
      </c>
      <c r="U118" s="24">
        <v>0.19248363944643049</v>
      </c>
      <c r="V118" s="24">
        <v>0.19248363944643049</v>
      </c>
      <c r="W118" s="17"/>
      <c r="X118" s="17"/>
      <c r="Y118" s="17"/>
      <c r="Z118" s="17"/>
      <c r="AA118" s="17"/>
      <c r="AB118" s="17"/>
      <c r="AC118" s="17"/>
      <c r="AD118" s="17"/>
      <c r="AE118" s="17"/>
      <c r="AF118" s="17"/>
      <c r="AG118" s="17"/>
      <c r="AH118" s="17"/>
      <c r="AI118" s="17"/>
      <c r="AJ118" s="17"/>
      <c r="AK118" s="17"/>
    </row>
    <row r="119" spans="1:41" s="3" customFormat="1" ht="12" x14ac:dyDescent="0.3">
      <c r="A119" s="17"/>
      <c r="D119" s="8"/>
      <c r="E119" s="17"/>
      <c r="F119" s="24"/>
      <c r="G119" s="24"/>
      <c r="H119" s="24"/>
      <c r="I119" s="24"/>
      <c r="J119" s="24"/>
      <c r="K119" s="24"/>
      <c r="L119" s="24"/>
      <c r="M119" s="24"/>
      <c r="N119" s="24"/>
      <c r="O119" s="24"/>
      <c r="P119" s="24"/>
      <c r="Q119" s="24"/>
      <c r="R119" s="24"/>
      <c r="S119" s="24"/>
      <c r="T119" s="24"/>
      <c r="U119" s="24"/>
      <c r="V119" s="24"/>
      <c r="W119" s="17"/>
      <c r="X119" s="17"/>
      <c r="Y119" s="17"/>
      <c r="Z119" s="17"/>
      <c r="AA119" s="17"/>
      <c r="AB119" s="17"/>
      <c r="AC119" s="17"/>
      <c r="AD119" s="17"/>
      <c r="AE119" s="17"/>
      <c r="AF119" s="17"/>
      <c r="AG119" s="17"/>
      <c r="AH119" s="17"/>
      <c r="AI119" s="17"/>
      <c r="AJ119" s="17"/>
      <c r="AK119" s="17"/>
    </row>
    <row r="120" spans="1:41" s="3" customFormat="1" ht="12" x14ac:dyDescent="0.3">
      <c r="A120" s="17"/>
      <c r="C120" s="9" t="s">
        <v>248</v>
      </c>
      <c r="D120" s="10" t="s">
        <v>20</v>
      </c>
      <c r="E120" s="23"/>
      <c r="F120" s="22">
        <f>F94*F117+F115*F118</f>
        <v>0</v>
      </c>
      <c r="G120" s="22">
        <f t="shared" ref="G120:V120" si="82">G94*G117+G115*G118</f>
        <v>0</v>
      </c>
      <c r="H120" s="22">
        <f t="shared" si="82"/>
        <v>1959.6557095885628</v>
      </c>
      <c r="I120" s="22">
        <f t="shared" si="82"/>
        <v>3589.4949638839162</v>
      </c>
      <c r="J120" s="22">
        <f t="shared" si="82"/>
        <v>4618.8176021446125</v>
      </c>
      <c r="K120" s="22">
        <f t="shared" si="82"/>
        <v>5133.7529322635692</v>
      </c>
      <c r="L120" s="22">
        <f t="shared" si="82"/>
        <v>5480.4955907980275</v>
      </c>
      <c r="M120" s="22">
        <f t="shared" si="82"/>
        <v>5743.8546148681826</v>
      </c>
      <c r="N120" s="22">
        <f t="shared" si="82"/>
        <v>5932.7197958815104</v>
      </c>
      <c r="O120" s="22">
        <f t="shared" si="82"/>
        <v>6109.7800585635614</v>
      </c>
      <c r="P120" s="22">
        <f t="shared" si="82"/>
        <v>6273.5392110363455</v>
      </c>
      <c r="Q120" s="22">
        <f t="shared" si="82"/>
        <v>6422.6299161604347</v>
      </c>
      <c r="R120" s="22">
        <f t="shared" si="82"/>
        <v>4406.4178439269454</v>
      </c>
      <c r="S120" s="22">
        <f t="shared" si="82"/>
        <v>2760.0087642972958</v>
      </c>
      <c r="T120" s="22">
        <f t="shared" si="82"/>
        <v>1762.6483487163716</v>
      </c>
      <c r="U120" s="22">
        <f t="shared" si="82"/>
        <v>1310.596514482711</v>
      </c>
      <c r="V120" s="22">
        <f t="shared" si="82"/>
        <v>1032.9875641777608</v>
      </c>
      <c r="W120" s="17"/>
      <c r="X120" s="17"/>
      <c r="Y120" s="17"/>
      <c r="Z120" s="17"/>
      <c r="AA120" s="17"/>
      <c r="AB120" s="17"/>
      <c r="AC120" s="17"/>
      <c r="AD120" s="17"/>
      <c r="AE120" s="17"/>
      <c r="AF120" s="17"/>
      <c r="AG120" s="17"/>
      <c r="AH120" s="17"/>
      <c r="AI120" s="17"/>
      <c r="AJ120" s="17"/>
      <c r="AK120" s="17"/>
    </row>
    <row r="121" spans="1:41" s="3" customFormat="1" ht="12" x14ac:dyDescent="0.3">
      <c r="A121" s="17"/>
      <c r="E121" s="17"/>
      <c r="F121" s="19"/>
      <c r="G121" s="19"/>
      <c r="H121" s="19"/>
      <c r="I121" s="19"/>
      <c r="J121" s="19"/>
      <c r="K121" s="19"/>
      <c r="L121" s="19"/>
      <c r="M121" s="19"/>
      <c r="N121" s="19"/>
      <c r="O121" s="19"/>
      <c r="P121" s="19"/>
      <c r="Q121" s="19"/>
      <c r="R121" s="19"/>
      <c r="S121" s="19"/>
      <c r="T121" s="19"/>
      <c r="U121" s="19"/>
      <c r="V121" s="19"/>
      <c r="W121" s="17"/>
      <c r="X121" s="17"/>
      <c r="Y121" s="17"/>
      <c r="Z121" s="17"/>
      <c r="AA121" s="17"/>
      <c r="AB121" s="17"/>
      <c r="AC121" s="17"/>
      <c r="AD121" s="17"/>
      <c r="AE121" s="17"/>
      <c r="AF121" s="17"/>
      <c r="AG121" s="17"/>
      <c r="AH121" s="17"/>
      <c r="AI121" s="17"/>
      <c r="AJ121" s="17"/>
      <c r="AK121" s="17"/>
    </row>
    <row r="122" spans="1:41" s="17" customFormat="1" ht="12" x14ac:dyDescent="0.3">
      <c r="C122" s="23" t="s">
        <v>250</v>
      </c>
      <c r="D122" s="23"/>
      <c r="F122" s="19"/>
      <c r="G122" s="19"/>
      <c r="H122" s="19"/>
      <c r="I122" s="19"/>
      <c r="J122" s="19"/>
      <c r="K122" s="19"/>
      <c r="L122" s="19"/>
      <c r="M122" s="19"/>
      <c r="N122" s="19"/>
      <c r="O122" s="19"/>
      <c r="P122" s="19"/>
      <c r="Q122" s="19"/>
      <c r="R122" s="19"/>
      <c r="S122" s="19"/>
      <c r="T122" s="19"/>
      <c r="U122" s="19"/>
      <c r="V122" s="19"/>
    </row>
    <row r="123" spans="1:41" s="3" customFormat="1" ht="12" x14ac:dyDescent="0.3">
      <c r="A123" s="17"/>
      <c r="C123" s="41" t="s">
        <v>157</v>
      </c>
      <c r="E123" s="17"/>
      <c r="F123" s="19"/>
      <c r="G123" s="19"/>
      <c r="H123" s="19"/>
      <c r="I123" s="19"/>
      <c r="J123" s="19"/>
      <c r="K123" s="19"/>
      <c r="L123" s="19"/>
      <c r="M123" s="19"/>
      <c r="N123" s="19"/>
      <c r="O123" s="19"/>
      <c r="P123" s="19"/>
      <c r="Q123" s="19"/>
      <c r="R123" s="19"/>
      <c r="S123" s="19"/>
      <c r="T123" s="19"/>
      <c r="U123" s="19"/>
      <c r="V123" s="19"/>
      <c r="W123" s="17"/>
      <c r="X123" s="17"/>
      <c r="Y123" s="17"/>
      <c r="Z123" s="17"/>
      <c r="AA123" s="17"/>
      <c r="AB123" s="17"/>
      <c r="AC123" s="17"/>
      <c r="AD123" s="17"/>
      <c r="AE123" s="17"/>
      <c r="AF123" s="17"/>
      <c r="AG123" s="17"/>
      <c r="AH123" s="17"/>
      <c r="AI123" s="17"/>
      <c r="AJ123" s="17"/>
      <c r="AK123" s="17"/>
    </row>
    <row r="124" spans="1:41" s="3" customFormat="1" ht="12" x14ac:dyDescent="0.3">
      <c r="A124" s="17"/>
      <c r="C124" s="3" t="s">
        <v>41</v>
      </c>
      <c r="D124" s="8" t="s">
        <v>35</v>
      </c>
      <c r="E124" s="17"/>
      <c r="F124" s="21">
        <v>100.84615384615384</v>
      </c>
      <c r="G124" s="21">
        <v>102.76923076923076</v>
      </c>
      <c r="H124" s="21">
        <v>110</v>
      </c>
      <c r="I124" s="21">
        <v>118</v>
      </c>
      <c r="J124" s="21">
        <v>126</v>
      </c>
      <c r="K124" s="21">
        <v>134</v>
      </c>
      <c r="L124" s="21">
        <v>142</v>
      </c>
      <c r="M124" s="21">
        <v>150</v>
      </c>
      <c r="N124" s="21">
        <v>152</v>
      </c>
      <c r="O124" s="21">
        <v>154.5</v>
      </c>
      <c r="P124" s="21">
        <v>157</v>
      </c>
      <c r="Q124" s="21">
        <v>160</v>
      </c>
      <c r="R124" s="21">
        <f>Q124</f>
        <v>160</v>
      </c>
      <c r="S124" s="21">
        <f t="shared" ref="S124:V124" si="83">R124</f>
        <v>160</v>
      </c>
      <c r="T124" s="21">
        <f t="shared" si="83"/>
        <v>160</v>
      </c>
      <c r="U124" s="21">
        <f t="shared" si="83"/>
        <v>160</v>
      </c>
      <c r="V124" s="21">
        <f t="shared" si="83"/>
        <v>160</v>
      </c>
      <c r="W124" s="17"/>
      <c r="X124" s="17"/>
      <c r="Y124" s="17"/>
      <c r="Z124" s="17"/>
      <c r="AA124" s="17"/>
      <c r="AB124" s="17"/>
      <c r="AC124" s="17"/>
      <c r="AD124" s="17"/>
      <c r="AE124" s="17"/>
      <c r="AF124" s="17"/>
      <c r="AG124" s="17"/>
      <c r="AH124" s="17"/>
      <c r="AI124" s="17"/>
      <c r="AJ124" s="17"/>
      <c r="AK124" s="17"/>
    </row>
    <row r="125" spans="1:41" s="3" customFormat="1" ht="12" x14ac:dyDescent="0.3">
      <c r="A125" s="17"/>
      <c r="C125" s="3" t="s">
        <v>42</v>
      </c>
      <c r="D125" s="8" t="s">
        <v>35</v>
      </c>
      <c r="E125" s="17"/>
      <c r="F125" s="21">
        <v>119.76923076923077</v>
      </c>
      <c r="G125" s="21">
        <v>124.65384615384616</v>
      </c>
      <c r="H125" s="21">
        <v>132</v>
      </c>
      <c r="I125" s="21">
        <v>139</v>
      </c>
      <c r="J125" s="21">
        <v>148</v>
      </c>
      <c r="K125" s="21">
        <v>157</v>
      </c>
      <c r="L125" s="21">
        <v>166</v>
      </c>
      <c r="M125" s="21">
        <v>175</v>
      </c>
      <c r="N125" s="21">
        <v>178.75</v>
      </c>
      <c r="O125" s="21">
        <v>182.5</v>
      </c>
      <c r="P125" s="21">
        <v>186.25</v>
      </c>
      <c r="Q125" s="21">
        <v>190</v>
      </c>
      <c r="R125" s="21">
        <f>Q125</f>
        <v>190</v>
      </c>
      <c r="S125" s="21">
        <f t="shared" ref="S125:V125" si="84">R125</f>
        <v>190</v>
      </c>
      <c r="T125" s="21">
        <f t="shared" si="84"/>
        <v>190</v>
      </c>
      <c r="U125" s="21">
        <f t="shared" si="84"/>
        <v>190</v>
      </c>
      <c r="V125" s="21">
        <f t="shared" si="84"/>
        <v>190</v>
      </c>
      <c r="W125" s="17"/>
      <c r="X125" s="17"/>
      <c r="Y125" s="17"/>
      <c r="Z125" s="17"/>
      <c r="AA125" s="17"/>
      <c r="AB125" s="17"/>
      <c r="AC125" s="17"/>
      <c r="AD125" s="17"/>
      <c r="AE125" s="17"/>
      <c r="AF125" s="17"/>
      <c r="AG125" s="17"/>
      <c r="AH125" s="17"/>
      <c r="AI125" s="17"/>
      <c r="AJ125" s="17"/>
      <c r="AK125" s="17"/>
    </row>
    <row r="126" spans="1:41" s="3" customFormat="1" ht="12" x14ac:dyDescent="0.3">
      <c r="A126" s="17"/>
      <c r="C126" s="3" t="s">
        <v>43</v>
      </c>
      <c r="D126" s="8" t="s">
        <v>30</v>
      </c>
      <c r="E126" s="17"/>
      <c r="F126" s="20">
        <f t="shared" ref="F126:Q126" si="85">F64/F124</f>
        <v>23.798627002288331</v>
      </c>
      <c r="G126" s="20">
        <f t="shared" si="85"/>
        <v>23.353293413173656</v>
      </c>
      <c r="H126" s="20">
        <f t="shared" si="85"/>
        <v>21.818181818181817</v>
      </c>
      <c r="I126" s="20">
        <f t="shared" si="85"/>
        <v>20.338983050847457</v>
      </c>
      <c r="J126" s="20">
        <f t="shared" si="85"/>
        <v>19.047619047619047</v>
      </c>
      <c r="K126" s="20">
        <f t="shared" si="85"/>
        <v>17.910447761194028</v>
      </c>
      <c r="L126" s="20">
        <f t="shared" si="85"/>
        <v>16.901408450704224</v>
      </c>
      <c r="M126" s="20">
        <f t="shared" si="85"/>
        <v>16</v>
      </c>
      <c r="N126" s="20">
        <f t="shared" si="85"/>
        <v>15.789473684210526</v>
      </c>
      <c r="O126" s="20">
        <f t="shared" si="85"/>
        <v>15.533980582524272</v>
      </c>
      <c r="P126" s="20">
        <f t="shared" si="85"/>
        <v>15.286624203821656</v>
      </c>
      <c r="Q126" s="20">
        <f t="shared" si="85"/>
        <v>15</v>
      </c>
      <c r="R126" s="20">
        <f t="shared" ref="R126:V126" si="86">R64/R124</f>
        <v>15</v>
      </c>
      <c r="S126" s="20">
        <f t="shared" si="86"/>
        <v>15</v>
      </c>
      <c r="T126" s="20">
        <f t="shared" si="86"/>
        <v>15</v>
      </c>
      <c r="U126" s="20">
        <f t="shared" si="86"/>
        <v>15</v>
      </c>
      <c r="V126" s="20">
        <f t="shared" si="86"/>
        <v>15</v>
      </c>
      <c r="W126" s="17"/>
      <c r="X126" s="17"/>
      <c r="Y126" s="17"/>
      <c r="Z126" s="17"/>
      <c r="AA126" s="17"/>
      <c r="AB126" s="17"/>
      <c r="AC126" s="17"/>
      <c r="AD126" s="17"/>
      <c r="AE126" s="17"/>
      <c r="AF126" s="17"/>
      <c r="AG126" s="17"/>
      <c r="AH126" s="17"/>
      <c r="AI126" s="17"/>
      <c r="AJ126" s="17"/>
      <c r="AK126" s="17"/>
    </row>
    <row r="127" spans="1:41" s="3" customFormat="1" ht="12" x14ac:dyDescent="0.3">
      <c r="A127" s="17"/>
      <c r="C127" s="3" t="s">
        <v>44</v>
      </c>
      <c r="D127" s="8" t="s">
        <v>30</v>
      </c>
      <c r="E127" s="17"/>
      <c r="F127" s="20">
        <f t="shared" ref="F127:Q127" si="87">F65/F125</f>
        <v>27.719974309569686</v>
      </c>
      <c r="G127" s="20">
        <f t="shared" si="87"/>
        <v>26.633755013884603</v>
      </c>
      <c r="H127" s="20">
        <f t="shared" si="87"/>
        <v>25.151515151515152</v>
      </c>
      <c r="I127" s="20">
        <f t="shared" si="87"/>
        <v>23.884892086330936</v>
      </c>
      <c r="J127" s="20">
        <f t="shared" si="87"/>
        <v>22.432432432432432</v>
      </c>
      <c r="K127" s="20">
        <f t="shared" si="87"/>
        <v>21.146496815286625</v>
      </c>
      <c r="L127" s="20">
        <f t="shared" si="87"/>
        <v>20</v>
      </c>
      <c r="M127" s="20">
        <f t="shared" si="87"/>
        <v>18.971428571428572</v>
      </c>
      <c r="N127" s="20">
        <f t="shared" si="87"/>
        <v>18.573426573426573</v>
      </c>
      <c r="O127" s="20">
        <f t="shared" si="87"/>
        <v>18.19178082191781</v>
      </c>
      <c r="P127" s="20">
        <f t="shared" si="87"/>
        <v>17.825503355704697</v>
      </c>
      <c r="Q127" s="20">
        <f t="shared" si="87"/>
        <v>17.473684210526315</v>
      </c>
      <c r="R127" s="20">
        <f t="shared" ref="R127:V127" si="88">R65/R125</f>
        <v>17.473684210526315</v>
      </c>
      <c r="S127" s="20">
        <f t="shared" si="88"/>
        <v>17.473684210526315</v>
      </c>
      <c r="T127" s="20">
        <f t="shared" si="88"/>
        <v>17.473684210526315</v>
      </c>
      <c r="U127" s="20">
        <f t="shared" si="88"/>
        <v>17.473684210526315</v>
      </c>
      <c r="V127" s="20">
        <f t="shared" si="88"/>
        <v>17.473684210526315</v>
      </c>
      <c r="W127" s="17"/>
      <c r="X127" s="17"/>
      <c r="Y127" s="17"/>
      <c r="Z127" s="17"/>
      <c r="AA127" s="17"/>
      <c r="AB127" s="17"/>
      <c r="AC127" s="17"/>
      <c r="AD127" s="17"/>
      <c r="AE127" s="17"/>
      <c r="AF127" s="17"/>
      <c r="AG127" s="17"/>
      <c r="AH127" s="17"/>
      <c r="AI127" s="17"/>
      <c r="AJ127" s="17"/>
      <c r="AK127" s="17"/>
    </row>
    <row r="128" spans="1:41" s="3" customFormat="1" ht="12" x14ac:dyDescent="0.3">
      <c r="A128" s="17"/>
      <c r="C128" s="3" t="s">
        <v>39</v>
      </c>
      <c r="D128" s="8" t="s">
        <v>36</v>
      </c>
      <c r="E128" s="17"/>
      <c r="F128" s="20">
        <f t="shared" ref="F128:Q128" si="89">F126*F70/1000</f>
        <v>16.659038901601832</v>
      </c>
      <c r="G128" s="20">
        <f t="shared" si="89"/>
        <v>16.34730538922156</v>
      </c>
      <c r="H128" s="20">
        <f t="shared" si="89"/>
        <v>15.272727272727272</v>
      </c>
      <c r="I128" s="20">
        <f t="shared" si="89"/>
        <v>14.23728813559322</v>
      </c>
      <c r="J128" s="20">
        <f t="shared" si="89"/>
        <v>13.333333333333334</v>
      </c>
      <c r="K128" s="20">
        <f t="shared" si="89"/>
        <v>12.53731343283582</v>
      </c>
      <c r="L128" s="20">
        <f t="shared" si="89"/>
        <v>11.830985915492956</v>
      </c>
      <c r="M128" s="20">
        <f t="shared" si="89"/>
        <v>11.2</v>
      </c>
      <c r="N128" s="20">
        <f t="shared" si="89"/>
        <v>11.052631578947368</v>
      </c>
      <c r="O128" s="20">
        <f t="shared" si="89"/>
        <v>10.873786407766991</v>
      </c>
      <c r="P128" s="20">
        <f t="shared" si="89"/>
        <v>10.700636942675159</v>
      </c>
      <c r="Q128" s="20">
        <f t="shared" si="89"/>
        <v>10.5</v>
      </c>
      <c r="R128" s="20">
        <f t="shared" ref="R128:V128" si="90">R126*R70/1000</f>
        <v>10.5</v>
      </c>
      <c r="S128" s="20">
        <f t="shared" si="90"/>
        <v>10.5</v>
      </c>
      <c r="T128" s="20">
        <f t="shared" si="90"/>
        <v>10.5</v>
      </c>
      <c r="U128" s="20">
        <f t="shared" si="90"/>
        <v>10.5</v>
      </c>
      <c r="V128" s="20">
        <f t="shared" si="90"/>
        <v>10.5</v>
      </c>
      <c r="W128" s="17"/>
      <c r="X128" s="17"/>
      <c r="Y128" s="17"/>
      <c r="Z128" s="17"/>
      <c r="AA128" s="17"/>
      <c r="AB128" s="17"/>
      <c r="AC128" s="17"/>
      <c r="AD128" s="17"/>
      <c r="AE128" s="17"/>
      <c r="AF128" s="17"/>
      <c r="AG128" s="17"/>
      <c r="AH128" s="17"/>
      <c r="AI128" s="17"/>
      <c r="AJ128" s="17"/>
      <c r="AK128" s="17"/>
    </row>
    <row r="129" spans="1:41" s="3" customFormat="1" ht="12" x14ac:dyDescent="0.3">
      <c r="A129" s="17"/>
      <c r="C129" s="3" t="s">
        <v>40</v>
      </c>
      <c r="D129" s="8" t="s">
        <v>36</v>
      </c>
      <c r="E129" s="17"/>
      <c r="F129" s="20">
        <f t="shared" ref="F129:Q129" si="91">F127*F71/1000</f>
        <v>60.983943481053309</v>
      </c>
      <c r="G129" s="20">
        <f t="shared" si="91"/>
        <v>58.594261030546129</v>
      </c>
      <c r="H129" s="20">
        <f t="shared" si="91"/>
        <v>55.333333333333336</v>
      </c>
      <c r="I129" s="20">
        <f t="shared" si="91"/>
        <v>52.546762589928058</v>
      </c>
      <c r="J129" s="20">
        <f t="shared" si="91"/>
        <v>49.351351351351347</v>
      </c>
      <c r="K129" s="20">
        <f t="shared" si="91"/>
        <v>46.522292993630572</v>
      </c>
      <c r="L129" s="20">
        <f t="shared" si="91"/>
        <v>44</v>
      </c>
      <c r="M129" s="20">
        <f t="shared" si="91"/>
        <v>41.737142857142857</v>
      </c>
      <c r="N129" s="20">
        <f t="shared" si="91"/>
        <v>40.861538461538458</v>
      </c>
      <c r="O129" s="20">
        <f t="shared" si="91"/>
        <v>40.021917808219179</v>
      </c>
      <c r="P129" s="20">
        <f t="shared" si="91"/>
        <v>39.216107382550334</v>
      </c>
      <c r="Q129" s="20">
        <f t="shared" si="91"/>
        <v>38.442105263157892</v>
      </c>
      <c r="R129" s="20">
        <f t="shared" ref="R129:V129" si="92">R127*R71/1000</f>
        <v>38.442105263157892</v>
      </c>
      <c r="S129" s="20">
        <f t="shared" si="92"/>
        <v>38.442105263157892</v>
      </c>
      <c r="T129" s="20">
        <f t="shared" si="92"/>
        <v>38.442105263157892</v>
      </c>
      <c r="U129" s="20">
        <f t="shared" si="92"/>
        <v>38.442105263157892</v>
      </c>
      <c r="V129" s="20">
        <f t="shared" si="92"/>
        <v>38.442105263157892</v>
      </c>
      <c r="W129" s="17"/>
      <c r="X129" s="17"/>
      <c r="Y129" s="17"/>
      <c r="Z129" s="17"/>
      <c r="AA129" s="17"/>
      <c r="AB129" s="17"/>
      <c r="AC129" s="17"/>
      <c r="AD129" s="17"/>
      <c r="AE129" s="17"/>
      <c r="AF129" s="17"/>
      <c r="AG129" s="17"/>
      <c r="AH129" s="17"/>
      <c r="AI129" s="17"/>
      <c r="AJ129" s="17"/>
      <c r="AK129" s="17"/>
    </row>
    <row r="130" spans="1:41" s="3" customFormat="1" ht="12" x14ac:dyDescent="0.3">
      <c r="A130" s="17"/>
      <c r="D130" s="8"/>
      <c r="E130" s="17"/>
      <c r="F130" s="20"/>
      <c r="G130" s="20"/>
      <c r="H130" s="20"/>
      <c r="I130" s="20"/>
      <c r="J130" s="20"/>
      <c r="K130" s="20"/>
      <c r="L130" s="20"/>
      <c r="M130" s="20"/>
      <c r="N130" s="20"/>
      <c r="O130" s="20"/>
      <c r="P130" s="20"/>
      <c r="Q130" s="20"/>
      <c r="R130" s="20"/>
      <c r="S130" s="20"/>
      <c r="T130" s="20"/>
      <c r="U130" s="20"/>
      <c r="V130" s="20"/>
      <c r="W130" s="17"/>
      <c r="X130" s="17"/>
      <c r="Y130" s="17"/>
      <c r="Z130" s="17"/>
      <c r="AA130" s="17"/>
      <c r="AB130" s="17"/>
      <c r="AC130" s="17"/>
      <c r="AD130" s="17"/>
      <c r="AE130" s="17"/>
      <c r="AF130" s="17"/>
      <c r="AG130" s="17"/>
      <c r="AH130" s="17"/>
      <c r="AI130" s="17"/>
      <c r="AJ130" s="17"/>
      <c r="AK130" s="17"/>
    </row>
    <row r="131" spans="1:41" s="3" customFormat="1" ht="12" x14ac:dyDescent="0.3">
      <c r="A131" s="17"/>
      <c r="C131" s="9" t="s">
        <v>251</v>
      </c>
      <c r="D131" s="8"/>
      <c r="E131" s="17"/>
      <c r="F131" s="20"/>
      <c r="G131" s="20"/>
      <c r="H131" s="20"/>
      <c r="I131" s="20"/>
      <c r="J131" s="20"/>
      <c r="K131" s="20"/>
      <c r="L131" s="20"/>
      <c r="M131" s="20"/>
      <c r="N131" s="20"/>
      <c r="O131" s="20"/>
      <c r="P131" s="20"/>
      <c r="Q131" s="20"/>
      <c r="R131" s="20"/>
      <c r="S131" s="20"/>
      <c r="T131" s="20"/>
      <c r="U131" s="20"/>
      <c r="V131" s="20"/>
      <c r="W131" s="17"/>
      <c r="X131" s="17"/>
      <c r="Y131" s="17"/>
      <c r="Z131" s="17"/>
      <c r="AA131" s="17"/>
      <c r="AB131" s="17"/>
      <c r="AC131" s="17"/>
      <c r="AD131" s="17"/>
      <c r="AE131" s="17"/>
      <c r="AF131" s="17"/>
      <c r="AG131" s="17"/>
      <c r="AH131" s="17"/>
      <c r="AI131" s="17"/>
      <c r="AJ131" s="17"/>
      <c r="AK131" s="17"/>
    </row>
    <row r="132" spans="1:41" s="3" customFormat="1" ht="12" x14ac:dyDescent="0.3">
      <c r="A132" s="17"/>
      <c r="C132" s="3" t="s">
        <v>258</v>
      </c>
      <c r="D132" s="53" t="s">
        <v>259</v>
      </c>
      <c r="E132" s="17"/>
      <c r="F132" s="20"/>
      <c r="G132" s="54" t="s">
        <v>263</v>
      </c>
      <c r="H132" s="20"/>
      <c r="I132" s="20"/>
      <c r="J132" s="20"/>
      <c r="K132" s="20"/>
      <c r="L132" s="20"/>
      <c r="M132" s="20"/>
      <c r="N132" s="20"/>
      <c r="O132" s="20"/>
      <c r="P132" s="20"/>
      <c r="Q132" s="20"/>
      <c r="R132" s="20"/>
      <c r="S132" s="20"/>
      <c r="T132" s="20"/>
      <c r="U132" s="20"/>
      <c r="V132" s="20"/>
      <c r="W132" s="17"/>
      <c r="X132" s="17"/>
      <c r="Y132" s="17"/>
      <c r="Z132" s="17"/>
      <c r="AA132" s="17"/>
      <c r="AB132" s="17"/>
      <c r="AC132" s="17"/>
      <c r="AD132" s="17"/>
      <c r="AE132" s="17"/>
      <c r="AF132" s="17"/>
      <c r="AG132" s="17"/>
      <c r="AH132" s="17"/>
      <c r="AI132" s="17"/>
      <c r="AJ132" s="17"/>
      <c r="AK132" s="17"/>
    </row>
    <row r="133" spans="1:41" x14ac:dyDescent="0.35">
      <c r="A133" s="17"/>
      <c r="C133" s="3" t="s">
        <v>45</v>
      </c>
      <c r="D133" s="8" t="s">
        <v>32</v>
      </c>
      <c r="E133" s="17"/>
      <c r="F133" s="21">
        <f>F128*F19</f>
        <v>0</v>
      </c>
      <c r="G133" s="21">
        <f>IF(G$9&gt;$D$6,0,F133)</f>
        <v>0</v>
      </c>
      <c r="H133" s="21">
        <f t="shared" ref="H133:V148" si="93">IF(H$9&gt;$D$6,0,G133)</f>
        <v>0</v>
      </c>
      <c r="I133" s="21">
        <f t="shared" si="93"/>
        <v>0</v>
      </c>
      <c r="J133" s="21">
        <f t="shared" si="93"/>
        <v>0</v>
      </c>
      <c r="K133" s="21">
        <f t="shared" si="93"/>
        <v>0</v>
      </c>
      <c r="L133" s="21">
        <f t="shared" si="93"/>
        <v>0</v>
      </c>
      <c r="M133" s="21">
        <f t="shared" si="93"/>
        <v>0</v>
      </c>
      <c r="N133" s="21">
        <f t="shared" si="93"/>
        <v>0</v>
      </c>
      <c r="O133" s="21">
        <f t="shared" si="93"/>
        <v>0</v>
      </c>
      <c r="P133" s="21">
        <f t="shared" si="93"/>
        <v>0</v>
      </c>
      <c r="Q133" s="21">
        <f t="shared" si="93"/>
        <v>0</v>
      </c>
      <c r="R133" s="21">
        <f t="shared" si="93"/>
        <v>0</v>
      </c>
      <c r="S133" s="21">
        <f t="shared" si="93"/>
        <v>0</v>
      </c>
      <c r="T133" s="21">
        <f t="shared" si="93"/>
        <v>0</v>
      </c>
      <c r="U133" s="21">
        <f t="shared" si="93"/>
        <v>0</v>
      </c>
      <c r="V133" s="21">
        <f t="shared" si="93"/>
        <v>0</v>
      </c>
      <c r="W133" s="25"/>
      <c r="X133" s="17"/>
      <c r="Y133" s="17"/>
      <c r="Z133" s="17"/>
      <c r="AA133" s="17"/>
      <c r="AB133" s="17"/>
      <c r="AC133" s="17"/>
      <c r="AD133" s="17"/>
      <c r="AE133" s="17"/>
      <c r="AF133" s="17"/>
      <c r="AG133" s="17"/>
      <c r="AH133" s="17"/>
      <c r="AI133" s="17"/>
      <c r="AJ133" s="17"/>
      <c r="AK133" s="17"/>
      <c r="AL133" s="3"/>
      <c r="AM133" s="3"/>
      <c r="AN133" s="3"/>
      <c r="AO133" s="3"/>
    </row>
    <row r="134" spans="1:41" x14ac:dyDescent="0.35">
      <c r="A134" s="17"/>
      <c r="C134" s="3" t="s">
        <v>46</v>
      </c>
      <c r="D134" s="8" t="s">
        <v>32</v>
      </c>
      <c r="E134" s="17"/>
      <c r="F134" s="19"/>
      <c r="G134" s="21">
        <f>G128*G19</f>
        <v>0</v>
      </c>
      <c r="H134" s="21">
        <f t="shared" si="93"/>
        <v>0</v>
      </c>
      <c r="I134" s="21">
        <f t="shared" si="93"/>
        <v>0</v>
      </c>
      <c r="J134" s="21">
        <f t="shared" si="93"/>
        <v>0</v>
      </c>
      <c r="K134" s="21">
        <f t="shared" si="93"/>
        <v>0</v>
      </c>
      <c r="L134" s="21">
        <f t="shared" si="93"/>
        <v>0</v>
      </c>
      <c r="M134" s="21">
        <f t="shared" si="93"/>
        <v>0</v>
      </c>
      <c r="N134" s="21">
        <f t="shared" si="93"/>
        <v>0</v>
      </c>
      <c r="O134" s="21">
        <f t="shared" si="93"/>
        <v>0</v>
      </c>
      <c r="P134" s="21">
        <f t="shared" si="93"/>
        <v>0</v>
      </c>
      <c r="Q134" s="21">
        <f t="shared" si="93"/>
        <v>0</v>
      </c>
      <c r="R134" s="21">
        <f t="shared" si="93"/>
        <v>0</v>
      </c>
      <c r="S134" s="21">
        <f t="shared" si="93"/>
        <v>0</v>
      </c>
      <c r="T134" s="21">
        <f t="shared" si="93"/>
        <v>0</v>
      </c>
      <c r="U134" s="21">
        <f t="shared" si="93"/>
        <v>0</v>
      </c>
      <c r="V134" s="21">
        <f t="shared" si="93"/>
        <v>0</v>
      </c>
      <c r="W134" s="25"/>
      <c r="X134" s="17"/>
      <c r="Y134" s="17"/>
      <c r="Z134" s="17"/>
      <c r="AA134" s="17"/>
      <c r="AB134" s="17"/>
      <c r="AC134" s="17"/>
      <c r="AD134" s="17"/>
      <c r="AE134" s="17"/>
      <c r="AF134" s="17"/>
      <c r="AG134" s="17"/>
      <c r="AH134" s="17"/>
      <c r="AI134" s="17"/>
      <c r="AJ134" s="17"/>
      <c r="AK134" s="17"/>
      <c r="AL134" s="3"/>
      <c r="AM134" s="3"/>
      <c r="AN134" s="3"/>
      <c r="AO134" s="3"/>
    </row>
    <row r="135" spans="1:41" x14ac:dyDescent="0.35">
      <c r="A135" s="17"/>
      <c r="C135" s="3" t="s">
        <v>47</v>
      </c>
      <c r="D135" s="8" t="s">
        <v>32</v>
      </c>
      <c r="E135" s="17"/>
      <c r="F135" s="19"/>
      <c r="G135" s="19"/>
      <c r="H135" s="21">
        <f>H128*H19</f>
        <v>155.83216993356652</v>
      </c>
      <c r="I135" s="21">
        <f t="shared" si="93"/>
        <v>155.83216993356652</v>
      </c>
      <c r="J135" s="21">
        <f t="shared" si="93"/>
        <v>155.83216993356652</v>
      </c>
      <c r="K135" s="21">
        <f t="shared" si="93"/>
        <v>155.83216993356652</v>
      </c>
      <c r="L135" s="21">
        <f t="shared" si="93"/>
        <v>155.83216993356652</v>
      </c>
      <c r="M135" s="21">
        <f t="shared" si="93"/>
        <v>155.83216993356652</v>
      </c>
      <c r="N135" s="21">
        <f t="shared" si="93"/>
        <v>155.83216993356652</v>
      </c>
      <c r="O135" s="21">
        <f t="shared" si="93"/>
        <v>155.83216993356652</v>
      </c>
      <c r="P135" s="21">
        <f t="shared" si="93"/>
        <v>155.83216993356652</v>
      </c>
      <c r="Q135" s="21">
        <f t="shared" si="93"/>
        <v>155.83216993356652</v>
      </c>
      <c r="R135" s="21">
        <f t="shared" si="93"/>
        <v>155.83216993356652</v>
      </c>
      <c r="S135" s="21">
        <f t="shared" si="93"/>
        <v>155.83216993356652</v>
      </c>
      <c r="T135" s="21">
        <f t="shared" si="93"/>
        <v>155.83216993356652</v>
      </c>
      <c r="U135" s="21">
        <f t="shared" si="93"/>
        <v>155.83216993356652</v>
      </c>
      <c r="V135" s="21">
        <f t="shared" si="93"/>
        <v>155.83216993356652</v>
      </c>
      <c r="W135" s="25"/>
      <c r="X135" s="17"/>
      <c r="Y135" s="17"/>
      <c r="Z135" s="17"/>
      <c r="AA135" s="17"/>
      <c r="AB135" s="17"/>
      <c r="AC135" s="17"/>
      <c r="AD135" s="17"/>
      <c r="AE135" s="17"/>
      <c r="AF135" s="17"/>
      <c r="AG135" s="17"/>
      <c r="AH135" s="17"/>
      <c r="AI135" s="17"/>
      <c r="AJ135" s="17"/>
      <c r="AK135" s="17"/>
      <c r="AL135" s="3"/>
      <c r="AM135" s="3"/>
      <c r="AN135" s="3"/>
      <c r="AO135" s="3"/>
    </row>
    <row r="136" spans="1:41" x14ac:dyDescent="0.35">
      <c r="A136" s="17"/>
      <c r="C136" s="3" t="s">
        <v>48</v>
      </c>
      <c r="D136" s="8" t="s">
        <v>32</v>
      </c>
      <c r="E136" s="17"/>
      <c r="F136" s="19"/>
      <c r="G136" s="19"/>
      <c r="H136" s="19"/>
      <c r="I136" s="21">
        <f>I128*I19</f>
        <v>101.62260980563754</v>
      </c>
      <c r="J136" s="21">
        <f t="shared" si="93"/>
        <v>101.62260980563754</v>
      </c>
      <c r="K136" s="21">
        <f t="shared" si="93"/>
        <v>101.62260980563754</v>
      </c>
      <c r="L136" s="21">
        <f t="shared" si="93"/>
        <v>101.62260980563754</v>
      </c>
      <c r="M136" s="21">
        <f t="shared" si="93"/>
        <v>101.62260980563754</v>
      </c>
      <c r="N136" s="21">
        <f t="shared" si="93"/>
        <v>101.62260980563754</v>
      </c>
      <c r="O136" s="21">
        <f t="shared" si="93"/>
        <v>101.62260980563754</v>
      </c>
      <c r="P136" s="21">
        <f t="shared" si="93"/>
        <v>101.62260980563754</v>
      </c>
      <c r="Q136" s="21">
        <f t="shared" si="93"/>
        <v>101.62260980563754</v>
      </c>
      <c r="R136" s="21">
        <f t="shared" si="93"/>
        <v>101.62260980563754</v>
      </c>
      <c r="S136" s="21">
        <f t="shared" si="93"/>
        <v>101.62260980563754</v>
      </c>
      <c r="T136" s="21">
        <f t="shared" si="93"/>
        <v>101.62260980563754</v>
      </c>
      <c r="U136" s="21">
        <f t="shared" si="93"/>
        <v>101.62260980563754</v>
      </c>
      <c r="V136" s="21">
        <f t="shared" si="93"/>
        <v>101.62260980563754</v>
      </c>
      <c r="W136" s="25"/>
      <c r="X136" s="17"/>
      <c r="Y136" s="17"/>
      <c r="Z136" s="17"/>
      <c r="AA136" s="17"/>
      <c r="AB136" s="17"/>
      <c r="AC136" s="17"/>
      <c r="AD136" s="17"/>
      <c r="AE136" s="17"/>
      <c r="AF136" s="17"/>
      <c r="AG136" s="17"/>
      <c r="AH136" s="17"/>
      <c r="AI136" s="17"/>
      <c r="AJ136" s="17"/>
      <c r="AK136" s="17"/>
      <c r="AL136" s="3"/>
      <c r="AM136" s="3"/>
      <c r="AN136" s="3"/>
      <c r="AO136" s="3"/>
    </row>
    <row r="137" spans="1:41" x14ac:dyDescent="0.35">
      <c r="A137" s="17"/>
      <c r="C137" s="3" t="s">
        <v>49</v>
      </c>
      <c r="D137" s="8" t="s">
        <v>32</v>
      </c>
      <c r="E137" s="17"/>
      <c r="F137" s="19"/>
      <c r="G137" s="19"/>
      <c r="H137" s="19"/>
      <c r="I137" s="19"/>
      <c r="J137" s="21">
        <f>J128*J19</f>
        <v>52.422691346501367</v>
      </c>
      <c r="K137" s="21">
        <f t="shared" si="93"/>
        <v>52.422691346501367</v>
      </c>
      <c r="L137" s="21">
        <f t="shared" si="93"/>
        <v>52.422691346501367</v>
      </c>
      <c r="M137" s="21">
        <f t="shared" si="93"/>
        <v>52.422691346501367</v>
      </c>
      <c r="N137" s="21">
        <f t="shared" si="93"/>
        <v>52.422691346501367</v>
      </c>
      <c r="O137" s="21">
        <f t="shared" si="93"/>
        <v>52.422691346501367</v>
      </c>
      <c r="P137" s="21">
        <f t="shared" si="93"/>
        <v>52.422691346501367</v>
      </c>
      <c r="Q137" s="21">
        <f t="shared" si="93"/>
        <v>52.422691346501367</v>
      </c>
      <c r="R137" s="21">
        <f t="shared" si="93"/>
        <v>52.422691346501367</v>
      </c>
      <c r="S137" s="21">
        <f t="shared" si="93"/>
        <v>52.422691346501367</v>
      </c>
      <c r="T137" s="21">
        <f t="shared" si="93"/>
        <v>52.422691346501367</v>
      </c>
      <c r="U137" s="21">
        <f t="shared" si="93"/>
        <v>52.422691346501367</v>
      </c>
      <c r="V137" s="21">
        <f t="shared" si="93"/>
        <v>52.422691346501367</v>
      </c>
      <c r="W137" s="25"/>
      <c r="X137" s="17"/>
      <c r="Y137" s="17"/>
      <c r="Z137" s="17"/>
      <c r="AA137" s="17"/>
      <c r="AB137" s="17"/>
      <c r="AC137" s="17"/>
      <c r="AD137" s="17"/>
      <c r="AE137" s="17"/>
      <c r="AF137" s="17"/>
      <c r="AG137" s="17"/>
      <c r="AH137" s="17"/>
      <c r="AI137" s="17"/>
      <c r="AJ137" s="17"/>
      <c r="AK137" s="17"/>
      <c r="AL137" s="3"/>
      <c r="AM137" s="3"/>
      <c r="AN137" s="3"/>
      <c r="AO137" s="3"/>
    </row>
    <row r="138" spans="1:41" x14ac:dyDescent="0.35">
      <c r="A138" s="17"/>
      <c r="C138" s="3" t="s">
        <v>50</v>
      </c>
      <c r="D138" s="8" t="s">
        <v>32</v>
      </c>
      <c r="E138" s="17"/>
      <c r="F138" s="19"/>
      <c r="G138" s="19"/>
      <c r="H138" s="19"/>
      <c r="I138" s="19"/>
      <c r="J138" s="19"/>
      <c r="K138" s="21">
        <f>K128*K19</f>
        <v>23.35164950805007</v>
      </c>
      <c r="L138" s="21">
        <f t="shared" si="93"/>
        <v>23.35164950805007</v>
      </c>
      <c r="M138" s="21">
        <f t="shared" si="93"/>
        <v>23.35164950805007</v>
      </c>
      <c r="N138" s="21">
        <f t="shared" si="93"/>
        <v>23.35164950805007</v>
      </c>
      <c r="O138" s="21">
        <f t="shared" si="93"/>
        <v>23.35164950805007</v>
      </c>
      <c r="P138" s="21">
        <f t="shared" si="93"/>
        <v>23.35164950805007</v>
      </c>
      <c r="Q138" s="21">
        <f t="shared" si="93"/>
        <v>23.35164950805007</v>
      </c>
      <c r="R138" s="21">
        <f t="shared" si="93"/>
        <v>23.35164950805007</v>
      </c>
      <c r="S138" s="21">
        <f t="shared" si="93"/>
        <v>23.35164950805007</v>
      </c>
      <c r="T138" s="21">
        <f t="shared" si="93"/>
        <v>23.35164950805007</v>
      </c>
      <c r="U138" s="21">
        <f t="shared" si="93"/>
        <v>23.35164950805007</v>
      </c>
      <c r="V138" s="21">
        <f t="shared" si="93"/>
        <v>23.35164950805007</v>
      </c>
      <c r="W138" s="25"/>
      <c r="X138" s="17"/>
      <c r="Y138" s="17"/>
      <c r="Z138" s="17"/>
      <c r="AA138" s="17"/>
      <c r="AB138" s="17"/>
      <c r="AC138" s="17"/>
      <c r="AD138" s="17"/>
      <c r="AE138" s="17"/>
      <c r="AF138" s="17"/>
      <c r="AG138" s="17"/>
      <c r="AH138" s="17"/>
      <c r="AI138" s="17"/>
      <c r="AJ138" s="17"/>
      <c r="AK138" s="17"/>
      <c r="AL138" s="3"/>
      <c r="AM138" s="3"/>
      <c r="AN138" s="3"/>
      <c r="AO138" s="3"/>
    </row>
    <row r="139" spans="1:41" x14ac:dyDescent="0.35">
      <c r="A139" s="17"/>
      <c r="C139" s="3" t="s">
        <v>51</v>
      </c>
      <c r="D139" s="8" t="s">
        <v>32</v>
      </c>
      <c r="E139" s="17"/>
      <c r="F139" s="19"/>
      <c r="G139" s="19"/>
      <c r="H139" s="19"/>
      <c r="I139" s="19"/>
      <c r="J139" s="19"/>
      <c r="K139" s="19"/>
      <c r="L139" s="21">
        <f>L128*L19</f>
        <v>14.541436433251194</v>
      </c>
      <c r="M139" s="21">
        <f t="shared" si="93"/>
        <v>14.541436433251194</v>
      </c>
      <c r="N139" s="21">
        <f t="shared" si="93"/>
        <v>14.541436433251194</v>
      </c>
      <c r="O139" s="21">
        <f t="shared" si="93"/>
        <v>14.541436433251194</v>
      </c>
      <c r="P139" s="21">
        <f t="shared" si="93"/>
        <v>14.541436433251194</v>
      </c>
      <c r="Q139" s="21">
        <f t="shared" si="93"/>
        <v>14.541436433251194</v>
      </c>
      <c r="R139" s="21">
        <f t="shared" si="93"/>
        <v>14.541436433251194</v>
      </c>
      <c r="S139" s="21">
        <f t="shared" si="93"/>
        <v>14.541436433251194</v>
      </c>
      <c r="T139" s="21">
        <f t="shared" si="93"/>
        <v>14.541436433251194</v>
      </c>
      <c r="U139" s="21">
        <f t="shared" si="93"/>
        <v>14.541436433251194</v>
      </c>
      <c r="V139" s="21">
        <f t="shared" si="93"/>
        <v>14.541436433251194</v>
      </c>
      <c r="W139" s="25"/>
      <c r="X139" s="17"/>
      <c r="Y139" s="17"/>
      <c r="Z139" s="17"/>
      <c r="AA139" s="17"/>
      <c r="AB139" s="17"/>
      <c r="AC139" s="17"/>
      <c r="AD139" s="17"/>
      <c r="AE139" s="17"/>
      <c r="AF139" s="17"/>
      <c r="AG139" s="17"/>
      <c r="AH139" s="17"/>
      <c r="AI139" s="17"/>
      <c r="AJ139" s="17"/>
      <c r="AK139" s="17"/>
      <c r="AL139" s="3"/>
      <c r="AM139" s="3"/>
      <c r="AN139" s="3"/>
      <c r="AO139" s="3"/>
    </row>
    <row r="140" spans="1:41" x14ac:dyDescent="0.35">
      <c r="A140" s="17"/>
      <c r="C140" s="3" t="s">
        <v>165</v>
      </c>
      <c r="D140" s="8" t="s">
        <v>32</v>
      </c>
      <c r="E140" s="17"/>
      <c r="F140" s="19"/>
      <c r="G140" s="19"/>
      <c r="H140" s="19"/>
      <c r="I140" s="19"/>
      <c r="J140" s="19"/>
      <c r="K140" s="19"/>
      <c r="L140" s="21"/>
      <c r="M140" s="21">
        <f>M128*M19</f>
        <v>10.280765893126519</v>
      </c>
      <c r="N140" s="21">
        <f t="shared" si="93"/>
        <v>10.280765893126519</v>
      </c>
      <c r="O140" s="21">
        <f t="shared" si="93"/>
        <v>10.280765893126519</v>
      </c>
      <c r="P140" s="21">
        <f t="shared" si="93"/>
        <v>10.280765893126519</v>
      </c>
      <c r="Q140" s="21">
        <f t="shared" si="93"/>
        <v>10.280765893126519</v>
      </c>
      <c r="R140" s="21">
        <f t="shared" si="93"/>
        <v>10.280765893126519</v>
      </c>
      <c r="S140" s="21">
        <f t="shared" si="93"/>
        <v>10.280765893126519</v>
      </c>
      <c r="T140" s="21">
        <f t="shared" si="93"/>
        <v>10.280765893126519</v>
      </c>
      <c r="U140" s="21">
        <f t="shared" si="93"/>
        <v>10.280765893126519</v>
      </c>
      <c r="V140" s="21">
        <f t="shared" si="93"/>
        <v>10.280765893126519</v>
      </c>
      <c r="W140" s="25"/>
      <c r="X140" s="17"/>
      <c r="Y140" s="17"/>
      <c r="Z140" s="17"/>
      <c r="AA140" s="17"/>
      <c r="AB140" s="17"/>
      <c r="AC140" s="17"/>
      <c r="AD140" s="17"/>
      <c r="AE140" s="17"/>
      <c r="AF140" s="17"/>
      <c r="AG140" s="17"/>
      <c r="AH140" s="17"/>
      <c r="AI140" s="17"/>
      <c r="AJ140" s="17"/>
      <c r="AK140" s="17"/>
      <c r="AL140" s="3"/>
      <c r="AM140" s="3"/>
      <c r="AN140" s="3"/>
      <c r="AO140" s="3"/>
    </row>
    <row r="141" spans="1:41" x14ac:dyDescent="0.35">
      <c r="A141" s="17"/>
      <c r="C141" s="3" t="s">
        <v>166</v>
      </c>
      <c r="D141" s="8" t="s">
        <v>32</v>
      </c>
      <c r="E141" s="17"/>
      <c r="F141" s="19"/>
      <c r="G141" s="19"/>
      <c r="H141" s="19"/>
      <c r="I141" s="19"/>
      <c r="J141" s="19"/>
      <c r="K141" s="19"/>
      <c r="L141" s="21"/>
      <c r="M141" s="21"/>
      <c r="N141" s="21">
        <f>N128*N19</f>
        <v>7.0093854677588707</v>
      </c>
      <c r="O141" s="21">
        <f t="shared" si="93"/>
        <v>7.0093854677588707</v>
      </c>
      <c r="P141" s="21">
        <f t="shared" si="93"/>
        <v>7.0093854677588707</v>
      </c>
      <c r="Q141" s="21">
        <f t="shared" si="93"/>
        <v>7.0093854677588707</v>
      </c>
      <c r="R141" s="21">
        <f t="shared" si="93"/>
        <v>7.0093854677588707</v>
      </c>
      <c r="S141" s="21">
        <f t="shared" si="93"/>
        <v>7.0093854677588707</v>
      </c>
      <c r="T141" s="21">
        <f t="shared" si="93"/>
        <v>7.0093854677588707</v>
      </c>
      <c r="U141" s="21">
        <f t="shared" si="93"/>
        <v>7.0093854677588707</v>
      </c>
      <c r="V141" s="21">
        <f t="shared" si="93"/>
        <v>7.0093854677588707</v>
      </c>
      <c r="W141" s="25"/>
      <c r="X141" s="17"/>
      <c r="Y141" s="17"/>
      <c r="Z141" s="17"/>
      <c r="AA141" s="17"/>
      <c r="AB141" s="17"/>
      <c r="AC141" s="17"/>
      <c r="AD141" s="17"/>
      <c r="AE141" s="17"/>
      <c r="AF141" s="17"/>
      <c r="AG141" s="17"/>
      <c r="AH141" s="17"/>
      <c r="AI141" s="17"/>
      <c r="AJ141" s="17"/>
      <c r="AK141" s="17"/>
      <c r="AL141" s="3"/>
      <c r="AM141" s="3"/>
      <c r="AN141" s="3"/>
      <c r="AO141" s="3"/>
    </row>
    <row r="142" spans="1:41" x14ac:dyDescent="0.35">
      <c r="A142" s="17"/>
      <c r="C142" s="3" t="s">
        <v>167</v>
      </c>
      <c r="D142" s="8" t="s">
        <v>32</v>
      </c>
      <c r="E142" s="17"/>
      <c r="F142" s="19"/>
      <c r="G142" s="19"/>
      <c r="H142" s="19"/>
      <c r="I142" s="19"/>
      <c r="J142" s="19"/>
      <c r="K142" s="19"/>
      <c r="L142" s="21"/>
      <c r="M142" s="21"/>
      <c r="N142" s="21"/>
      <c r="O142" s="21">
        <f>O128*O19</f>
        <v>7.328135842309937</v>
      </c>
      <c r="P142" s="21">
        <f t="shared" si="93"/>
        <v>7.328135842309937</v>
      </c>
      <c r="Q142" s="21">
        <f t="shared" si="93"/>
        <v>7.328135842309937</v>
      </c>
      <c r="R142" s="21">
        <f t="shared" si="93"/>
        <v>7.328135842309937</v>
      </c>
      <c r="S142" s="21">
        <f t="shared" si="93"/>
        <v>7.328135842309937</v>
      </c>
      <c r="T142" s="21">
        <f t="shared" si="93"/>
        <v>7.328135842309937</v>
      </c>
      <c r="U142" s="21">
        <f t="shared" si="93"/>
        <v>7.328135842309937</v>
      </c>
      <c r="V142" s="21">
        <f t="shared" si="93"/>
        <v>7.328135842309937</v>
      </c>
      <c r="W142" s="25"/>
      <c r="X142" s="17"/>
      <c r="Y142" s="17"/>
      <c r="Z142" s="17"/>
      <c r="AA142" s="17"/>
      <c r="AB142" s="17"/>
      <c r="AC142" s="17"/>
      <c r="AD142" s="17"/>
      <c r="AE142" s="17"/>
      <c r="AF142" s="17"/>
      <c r="AG142" s="17"/>
      <c r="AH142" s="17"/>
      <c r="AI142" s="17"/>
      <c r="AJ142" s="17"/>
      <c r="AK142" s="17"/>
      <c r="AL142" s="3"/>
      <c r="AM142" s="3"/>
      <c r="AN142" s="3"/>
      <c r="AO142" s="3"/>
    </row>
    <row r="143" spans="1:41" x14ac:dyDescent="0.35">
      <c r="A143" s="17"/>
      <c r="C143" s="3" t="s">
        <v>168</v>
      </c>
      <c r="D143" s="8" t="s">
        <v>32</v>
      </c>
      <c r="E143" s="17"/>
      <c r="F143" s="19"/>
      <c r="G143" s="19"/>
      <c r="H143" s="19"/>
      <c r="I143" s="19"/>
      <c r="J143" s="19"/>
      <c r="K143" s="19"/>
      <c r="L143" s="21"/>
      <c r="M143" s="21"/>
      <c r="N143" s="21"/>
      <c r="O143" s="21"/>
      <c r="P143" s="21">
        <f>P128*P19</f>
        <v>7.7624201745744106</v>
      </c>
      <c r="Q143" s="21">
        <f t="shared" si="93"/>
        <v>7.7624201745744106</v>
      </c>
      <c r="R143" s="21">
        <f t="shared" si="93"/>
        <v>7.7624201745744106</v>
      </c>
      <c r="S143" s="21">
        <f t="shared" si="93"/>
        <v>7.7624201745744106</v>
      </c>
      <c r="T143" s="21">
        <f t="shared" si="93"/>
        <v>7.7624201745744106</v>
      </c>
      <c r="U143" s="21">
        <f t="shared" si="93"/>
        <v>7.7624201745744106</v>
      </c>
      <c r="V143" s="21">
        <f t="shared" si="93"/>
        <v>7.7624201745744106</v>
      </c>
      <c r="W143" s="25"/>
      <c r="X143" s="17"/>
      <c r="Y143" s="17"/>
      <c r="Z143" s="17"/>
      <c r="AA143" s="17"/>
      <c r="AB143" s="17"/>
      <c r="AC143" s="17"/>
      <c r="AD143" s="17"/>
      <c r="AE143" s="17"/>
      <c r="AF143" s="17"/>
      <c r="AG143" s="17"/>
      <c r="AH143" s="17"/>
      <c r="AI143" s="17"/>
      <c r="AJ143" s="17"/>
      <c r="AK143" s="17"/>
      <c r="AL143" s="3"/>
      <c r="AM143" s="3"/>
      <c r="AN143" s="3"/>
      <c r="AO143" s="3"/>
    </row>
    <row r="144" spans="1:41" x14ac:dyDescent="0.35">
      <c r="A144" s="17"/>
      <c r="C144" s="3" t="s">
        <v>169</v>
      </c>
      <c r="D144" s="8" t="s">
        <v>32</v>
      </c>
      <c r="E144" s="17"/>
      <c r="F144" s="19"/>
      <c r="G144" s="19"/>
      <c r="H144" s="19"/>
      <c r="I144" s="19"/>
      <c r="J144" s="19"/>
      <c r="K144" s="19"/>
      <c r="L144" s="21"/>
      <c r="M144" s="21"/>
      <c r="N144" s="21"/>
      <c r="O144" s="21"/>
      <c r="P144" s="21"/>
      <c r="Q144" s="21">
        <f>Q128*Q19</f>
        <v>7.551446738391606</v>
      </c>
      <c r="R144" s="21">
        <f t="shared" si="93"/>
        <v>7.551446738391606</v>
      </c>
      <c r="S144" s="21">
        <f t="shared" si="93"/>
        <v>7.551446738391606</v>
      </c>
      <c r="T144" s="21">
        <f t="shared" si="93"/>
        <v>7.551446738391606</v>
      </c>
      <c r="U144" s="21">
        <f t="shared" si="93"/>
        <v>7.551446738391606</v>
      </c>
      <c r="V144" s="21">
        <f t="shared" si="93"/>
        <v>7.551446738391606</v>
      </c>
      <c r="W144" s="25"/>
      <c r="X144" s="17"/>
      <c r="Y144" s="17"/>
      <c r="Z144" s="17"/>
      <c r="AA144" s="17"/>
      <c r="AB144" s="17"/>
      <c r="AC144" s="17"/>
      <c r="AD144" s="17"/>
      <c r="AE144" s="17"/>
      <c r="AF144" s="17"/>
      <c r="AG144" s="17"/>
      <c r="AH144" s="17"/>
      <c r="AI144" s="17"/>
      <c r="AJ144" s="17"/>
      <c r="AK144" s="17"/>
      <c r="AL144" s="3"/>
      <c r="AM144" s="3"/>
      <c r="AN144" s="3"/>
      <c r="AO144" s="3"/>
    </row>
    <row r="145" spans="1:41" x14ac:dyDescent="0.35">
      <c r="A145" s="17"/>
      <c r="C145" s="3" t="s">
        <v>252</v>
      </c>
      <c r="D145" s="8" t="s">
        <v>32</v>
      </c>
      <c r="E145" s="17"/>
      <c r="F145" s="19"/>
      <c r="G145" s="19"/>
      <c r="H145" s="19"/>
      <c r="I145" s="19"/>
      <c r="J145" s="19"/>
      <c r="K145" s="19"/>
      <c r="L145" s="21"/>
      <c r="M145" s="21"/>
      <c r="N145" s="21"/>
      <c r="O145" s="21"/>
      <c r="P145" s="21"/>
      <c r="Q145" s="21"/>
      <c r="R145" s="21">
        <f>R128*R19</f>
        <v>7.0636532516264907</v>
      </c>
      <c r="S145" s="21">
        <f t="shared" si="93"/>
        <v>7.0636532516264907</v>
      </c>
      <c r="T145" s="21">
        <f t="shared" si="93"/>
        <v>7.0636532516264907</v>
      </c>
      <c r="U145" s="21">
        <f t="shared" si="93"/>
        <v>7.0636532516264907</v>
      </c>
      <c r="V145" s="21">
        <f t="shared" si="93"/>
        <v>7.0636532516264907</v>
      </c>
      <c r="W145" s="25"/>
      <c r="X145" s="17"/>
      <c r="Y145" s="17"/>
      <c r="Z145" s="17"/>
      <c r="AA145" s="17"/>
      <c r="AB145" s="17"/>
      <c r="AC145" s="17"/>
      <c r="AD145" s="17"/>
      <c r="AE145" s="17"/>
      <c r="AF145" s="17"/>
      <c r="AG145" s="17"/>
      <c r="AH145" s="17"/>
      <c r="AI145" s="17"/>
      <c r="AJ145" s="17"/>
      <c r="AK145" s="17"/>
      <c r="AL145" s="3"/>
      <c r="AM145" s="3"/>
      <c r="AN145" s="3"/>
      <c r="AO145" s="3"/>
    </row>
    <row r="146" spans="1:41" x14ac:dyDescent="0.35">
      <c r="A146" s="17"/>
      <c r="C146" s="3" t="s">
        <v>253</v>
      </c>
      <c r="D146" s="8" t="s">
        <v>32</v>
      </c>
      <c r="E146" s="17"/>
      <c r="F146" s="19"/>
      <c r="G146" s="19"/>
      <c r="H146" s="19"/>
      <c r="I146" s="19"/>
      <c r="J146" s="19"/>
      <c r="K146" s="19"/>
      <c r="L146" s="21"/>
      <c r="M146" s="21"/>
      <c r="N146" s="21"/>
      <c r="O146" s="21"/>
      <c r="P146" s="21"/>
      <c r="Q146" s="21"/>
      <c r="R146" s="21"/>
      <c r="S146" s="21">
        <f>S128*S19</f>
        <v>6.6740498611610946</v>
      </c>
      <c r="T146" s="21">
        <f t="shared" si="93"/>
        <v>6.6740498611610946</v>
      </c>
      <c r="U146" s="21">
        <f t="shared" si="93"/>
        <v>6.6740498611610946</v>
      </c>
      <c r="V146" s="21">
        <f t="shared" si="93"/>
        <v>6.6740498611610946</v>
      </c>
      <c r="W146" s="25"/>
      <c r="X146" s="17"/>
      <c r="Y146" s="17"/>
      <c r="Z146" s="17"/>
      <c r="AA146" s="17"/>
      <c r="AB146" s="17"/>
      <c r="AC146" s="17"/>
      <c r="AD146" s="17"/>
      <c r="AE146" s="17"/>
      <c r="AF146" s="17"/>
      <c r="AG146" s="17"/>
      <c r="AH146" s="17"/>
      <c r="AI146" s="17"/>
      <c r="AJ146" s="17"/>
      <c r="AK146" s="17"/>
      <c r="AL146" s="3"/>
      <c r="AM146" s="3"/>
      <c r="AN146" s="3"/>
      <c r="AO146" s="3"/>
    </row>
    <row r="147" spans="1:41" x14ac:dyDescent="0.35">
      <c r="A147" s="17"/>
      <c r="C147" s="3" t="s">
        <v>254</v>
      </c>
      <c r="D147" s="8" t="s">
        <v>32</v>
      </c>
      <c r="E147" s="17"/>
      <c r="F147" s="19"/>
      <c r="G147" s="19"/>
      <c r="H147" s="19"/>
      <c r="I147" s="19"/>
      <c r="J147" s="19"/>
      <c r="K147" s="19"/>
      <c r="L147" s="21"/>
      <c r="M147" s="21"/>
      <c r="N147" s="21"/>
      <c r="O147" s="21"/>
      <c r="P147" s="21"/>
      <c r="Q147" s="21"/>
      <c r="R147" s="21"/>
      <c r="S147" s="21"/>
      <c r="T147" s="21">
        <f>T128*T19</f>
        <v>6.5067852704122506</v>
      </c>
      <c r="U147" s="21">
        <f t="shared" si="93"/>
        <v>6.5067852704122506</v>
      </c>
      <c r="V147" s="21">
        <f t="shared" si="93"/>
        <v>6.5067852704122506</v>
      </c>
      <c r="W147" s="25"/>
      <c r="X147" s="17"/>
      <c r="Y147" s="17"/>
      <c r="Z147" s="17"/>
      <c r="AA147" s="17"/>
      <c r="AB147" s="17"/>
      <c r="AC147" s="17"/>
      <c r="AD147" s="17"/>
      <c r="AE147" s="17"/>
      <c r="AF147" s="17"/>
      <c r="AG147" s="17"/>
      <c r="AH147" s="17"/>
      <c r="AI147" s="17"/>
      <c r="AJ147" s="17"/>
      <c r="AK147" s="17"/>
      <c r="AL147" s="3"/>
      <c r="AM147" s="3"/>
      <c r="AN147" s="3"/>
      <c r="AO147" s="3"/>
    </row>
    <row r="148" spans="1:41" x14ac:dyDescent="0.35">
      <c r="A148" s="17"/>
      <c r="C148" s="3" t="s">
        <v>255</v>
      </c>
      <c r="D148" s="8" t="s">
        <v>32</v>
      </c>
      <c r="E148" s="17"/>
      <c r="F148" s="19"/>
      <c r="G148" s="19"/>
      <c r="H148" s="19"/>
      <c r="I148" s="19"/>
      <c r="J148" s="19"/>
      <c r="K148" s="19"/>
      <c r="L148" s="21"/>
      <c r="M148" s="21"/>
      <c r="N148" s="21"/>
      <c r="O148" s="21"/>
      <c r="P148" s="21"/>
      <c r="Q148" s="21"/>
      <c r="R148" s="21"/>
      <c r="S148" s="21"/>
      <c r="T148" s="21"/>
      <c r="U148" s="21">
        <f>U128*U19</f>
        <v>5.9200520734580699</v>
      </c>
      <c r="V148" s="21">
        <f t="shared" si="93"/>
        <v>5.9200520734580699</v>
      </c>
      <c r="W148" s="25"/>
      <c r="X148" s="17"/>
      <c r="Y148" s="17"/>
      <c r="Z148" s="17"/>
      <c r="AA148" s="17"/>
      <c r="AB148" s="17"/>
      <c r="AC148" s="17"/>
      <c r="AD148" s="17"/>
      <c r="AE148" s="17"/>
      <c r="AF148" s="17"/>
      <c r="AG148" s="17"/>
      <c r="AH148" s="17"/>
      <c r="AI148" s="17"/>
      <c r="AJ148" s="17"/>
      <c r="AK148" s="17"/>
      <c r="AL148" s="3"/>
      <c r="AM148" s="3"/>
      <c r="AN148" s="3"/>
      <c r="AO148" s="3"/>
    </row>
    <row r="149" spans="1:41" x14ac:dyDescent="0.35">
      <c r="A149" s="17"/>
      <c r="C149" s="3" t="s">
        <v>256</v>
      </c>
      <c r="D149" s="8" t="s">
        <v>32</v>
      </c>
      <c r="E149" s="17"/>
      <c r="F149" s="19"/>
      <c r="G149" s="19"/>
      <c r="H149" s="19"/>
      <c r="I149" s="19"/>
      <c r="J149" s="19"/>
      <c r="K149" s="19"/>
      <c r="L149" s="21"/>
      <c r="M149" s="21"/>
      <c r="N149" s="21"/>
      <c r="O149" s="21"/>
      <c r="P149" s="21"/>
      <c r="Q149" s="21"/>
      <c r="R149" s="21"/>
      <c r="S149" s="21"/>
      <c r="T149" s="21"/>
      <c r="U149" s="21"/>
      <c r="V149" s="21">
        <f>V128*V19</f>
        <v>5.4210941709783436</v>
      </c>
      <c r="W149" s="25"/>
      <c r="X149" s="17"/>
      <c r="Y149" s="17"/>
      <c r="Z149" s="17"/>
      <c r="AA149" s="17"/>
      <c r="AB149" s="17"/>
      <c r="AC149" s="17"/>
      <c r="AD149" s="17"/>
      <c r="AE149" s="17"/>
      <c r="AF149" s="17"/>
      <c r="AG149" s="17"/>
      <c r="AH149" s="17"/>
      <c r="AI149" s="17"/>
      <c r="AJ149" s="17"/>
      <c r="AK149" s="17"/>
      <c r="AL149" s="3"/>
      <c r="AM149" s="3"/>
      <c r="AN149" s="3"/>
      <c r="AO149" s="3"/>
    </row>
    <row r="150" spans="1:41" x14ac:dyDescent="0.35">
      <c r="A150" s="17"/>
      <c r="C150" s="9" t="s">
        <v>257</v>
      </c>
      <c r="D150" s="10" t="s">
        <v>32</v>
      </c>
      <c r="E150" s="23"/>
      <c r="F150" s="22">
        <f>SUM(F133:F149)</f>
        <v>0</v>
      </c>
      <c r="G150" s="22">
        <f t="shared" ref="G150:V150" si="94">SUM(G133:G149)</f>
        <v>0</v>
      </c>
      <c r="H150" s="22">
        <f t="shared" si="94"/>
        <v>155.83216993356652</v>
      </c>
      <c r="I150" s="22">
        <f t="shared" si="94"/>
        <v>257.45477973920407</v>
      </c>
      <c r="J150" s="22">
        <f t="shared" si="94"/>
        <v>309.87747108570545</v>
      </c>
      <c r="K150" s="22">
        <f t="shared" si="94"/>
        <v>333.22912059375551</v>
      </c>
      <c r="L150" s="22">
        <f t="shared" si="94"/>
        <v>347.7705570270067</v>
      </c>
      <c r="M150" s="22">
        <f t="shared" si="94"/>
        <v>358.0513229201332</v>
      </c>
      <c r="N150" s="22">
        <f t="shared" si="94"/>
        <v>365.06070838789208</v>
      </c>
      <c r="O150" s="22">
        <f t="shared" si="94"/>
        <v>372.38884423020204</v>
      </c>
      <c r="P150" s="22">
        <f t="shared" si="94"/>
        <v>380.15126440477644</v>
      </c>
      <c r="Q150" s="22">
        <f t="shared" si="94"/>
        <v>387.70271114316807</v>
      </c>
      <c r="R150" s="22">
        <f t="shared" si="94"/>
        <v>394.76636439479455</v>
      </c>
      <c r="S150" s="22">
        <f t="shared" si="94"/>
        <v>401.44041425595566</v>
      </c>
      <c r="T150" s="22">
        <f t="shared" si="94"/>
        <v>407.94719952636791</v>
      </c>
      <c r="U150" s="22">
        <f t="shared" si="94"/>
        <v>413.86725159982598</v>
      </c>
      <c r="V150" s="22">
        <f t="shared" si="94"/>
        <v>419.28834577080431</v>
      </c>
      <c r="W150" s="25"/>
      <c r="X150" s="17"/>
      <c r="Y150" s="17"/>
      <c r="Z150" s="17"/>
      <c r="AA150" s="17"/>
      <c r="AB150" s="17"/>
      <c r="AC150" s="17"/>
      <c r="AD150" s="17"/>
      <c r="AE150" s="17"/>
      <c r="AF150" s="17"/>
      <c r="AG150" s="17"/>
      <c r="AH150" s="17"/>
      <c r="AI150" s="17"/>
      <c r="AJ150" s="17"/>
      <c r="AK150" s="17"/>
      <c r="AL150" s="3"/>
      <c r="AM150" s="3"/>
      <c r="AN150" s="3"/>
      <c r="AO150" s="3"/>
    </row>
    <row r="151" spans="1:41" x14ac:dyDescent="0.35">
      <c r="A151" s="17"/>
      <c r="C151" s="9"/>
      <c r="D151" s="10"/>
      <c r="E151" s="23"/>
      <c r="F151" s="22"/>
      <c r="G151" s="22"/>
      <c r="H151" s="22"/>
      <c r="I151" s="22"/>
      <c r="J151" s="22"/>
      <c r="K151" s="22"/>
      <c r="L151" s="22"/>
      <c r="M151" s="22"/>
      <c r="N151" s="22"/>
      <c r="O151" s="22"/>
      <c r="P151" s="22"/>
      <c r="Q151" s="22"/>
      <c r="R151" s="22"/>
      <c r="S151" s="22"/>
      <c r="T151" s="22"/>
      <c r="U151" s="22"/>
      <c r="V151" s="22"/>
      <c r="W151" s="25"/>
      <c r="X151" s="17"/>
      <c r="Y151" s="17"/>
      <c r="Z151" s="17"/>
      <c r="AA151" s="17"/>
      <c r="AB151" s="17"/>
      <c r="AC151" s="17"/>
      <c r="AD151" s="17"/>
      <c r="AE151" s="17"/>
      <c r="AF151" s="17"/>
      <c r="AG151" s="17"/>
      <c r="AH151" s="17"/>
      <c r="AI151" s="17"/>
      <c r="AJ151" s="17"/>
      <c r="AK151" s="17"/>
      <c r="AL151" s="3"/>
      <c r="AM151" s="3"/>
      <c r="AN151" s="3"/>
      <c r="AO151" s="3"/>
    </row>
    <row r="152" spans="1:41" s="3" customFormat="1" ht="12" x14ac:dyDescent="0.3">
      <c r="A152" s="17"/>
      <c r="C152" s="9" t="s">
        <v>260</v>
      </c>
      <c r="D152" s="8"/>
      <c r="E152" s="17"/>
      <c r="F152" s="20"/>
      <c r="G152" s="20"/>
      <c r="H152" s="20"/>
      <c r="I152" s="20"/>
      <c r="J152" s="20"/>
      <c r="K152" s="20"/>
      <c r="L152" s="20"/>
      <c r="M152" s="20"/>
      <c r="N152" s="20"/>
      <c r="O152" s="20"/>
      <c r="P152" s="20"/>
      <c r="Q152" s="20"/>
      <c r="R152" s="20"/>
      <c r="S152" s="20"/>
      <c r="T152" s="20"/>
      <c r="U152" s="20"/>
      <c r="V152" s="20"/>
      <c r="W152" s="17"/>
      <c r="X152" s="17"/>
      <c r="Y152" s="17"/>
      <c r="Z152" s="4">
        <v>2021</v>
      </c>
      <c r="AA152" s="4">
        <f t="shared" ref="AA152" si="95">Z152+1</f>
        <v>2022</v>
      </c>
      <c r="AB152" s="4">
        <f t="shared" ref="AB152" si="96">AA152+1</f>
        <v>2023</v>
      </c>
      <c r="AC152" s="4">
        <f t="shared" ref="AC152" si="97">AB152+1</f>
        <v>2024</v>
      </c>
      <c r="AD152" s="4">
        <f t="shared" ref="AD152" si="98">AC152+1</f>
        <v>2025</v>
      </c>
      <c r="AE152" s="4">
        <f t="shared" ref="AE152" si="99">AD152+1</f>
        <v>2026</v>
      </c>
      <c r="AF152" s="4">
        <f t="shared" ref="AF152" si="100">AE152+1</f>
        <v>2027</v>
      </c>
      <c r="AG152" s="4">
        <f t="shared" ref="AG152" si="101">AF152+1</f>
        <v>2028</v>
      </c>
      <c r="AH152" s="4">
        <f t="shared" ref="AH152" si="102">AG152+1</f>
        <v>2029</v>
      </c>
      <c r="AI152" s="4">
        <f t="shared" ref="AI152" si="103">AH152+1</f>
        <v>2030</v>
      </c>
      <c r="AJ152" s="4">
        <f t="shared" ref="AJ152" si="104">AI152+1</f>
        <v>2031</v>
      </c>
      <c r="AK152" s="4">
        <f t="shared" ref="AK152" si="105">AJ152+1</f>
        <v>2032</v>
      </c>
      <c r="AL152" s="4">
        <f t="shared" ref="AL152" si="106">AK152+1</f>
        <v>2033</v>
      </c>
      <c r="AM152" s="4">
        <f t="shared" ref="AM152" si="107">AL152+1</f>
        <v>2034</v>
      </c>
      <c r="AN152" s="4">
        <f t="shared" ref="AN152" si="108">AM152+1</f>
        <v>2035</v>
      </c>
    </row>
    <row r="153" spans="1:41" s="3" customFormat="1" ht="12" x14ac:dyDescent="0.3">
      <c r="A153" s="17"/>
      <c r="C153" s="3" t="s">
        <v>261</v>
      </c>
      <c r="D153" s="53" t="s">
        <v>262</v>
      </c>
      <c r="E153" s="17"/>
      <c r="F153" s="20"/>
      <c r="G153" s="54" t="s">
        <v>263</v>
      </c>
      <c r="H153" s="20"/>
      <c r="I153" s="20"/>
      <c r="J153" s="20"/>
      <c r="K153" s="20"/>
      <c r="L153" s="20"/>
      <c r="M153" s="20"/>
      <c r="N153" s="54" t="s">
        <v>397</v>
      </c>
      <c r="O153" s="20"/>
      <c r="P153" s="20"/>
      <c r="Q153" s="20"/>
      <c r="R153" s="20"/>
      <c r="S153" s="20"/>
      <c r="T153" s="20"/>
      <c r="U153" s="20"/>
      <c r="V153" s="20"/>
      <c r="W153" s="17"/>
      <c r="X153" s="17"/>
      <c r="Y153" s="17"/>
      <c r="Z153" s="49" t="s">
        <v>398</v>
      </c>
      <c r="AA153" s="17"/>
      <c r="AB153" s="17"/>
      <c r="AC153" s="17"/>
      <c r="AD153" s="17"/>
      <c r="AE153" s="17"/>
      <c r="AF153" s="17"/>
      <c r="AG153" s="17"/>
      <c r="AH153" s="17"/>
      <c r="AI153" s="17"/>
      <c r="AJ153" s="63"/>
      <c r="AK153" s="63"/>
      <c r="AL153" s="64"/>
      <c r="AM153" s="64"/>
      <c r="AN153" s="64"/>
      <c r="AO153" s="64"/>
    </row>
    <row r="154" spans="1:41" x14ac:dyDescent="0.35">
      <c r="A154" s="17"/>
      <c r="C154" s="3" t="s">
        <v>170</v>
      </c>
      <c r="D154" s="8" t="s">
        <v>32</v>
      </c>
      <c r="E154" s="17"/>
      <c r="F154" s="21">
        <f>F129*F20</f>
        <v>0</v>
      </c>
      <c r="G154" s="21">
        <f>IF(G$9&gt;$D$6,0,F154)</f>
        <v>0</v>
      </c>
      <c r="H154" s="21">
        <f>IF(H$9&gt;$D$6,0,G154)</f>
        <v>0</v>
      </c>
      <c r="I154" s="21">
        <f t="shared" ref="I154:V154" si="109">IF(I$9&gt;$D$6,0,H154)</f>
        <v>0</v>
      </c>
      <c r="J154" s="21">
        <f t="shared" si="109"/>
        <v>0</v>
      </c>
      <c r="K154" s="21">
        <f t="shared" si="109"/>
        <v>0</v>
      </c>
      <c r="L154" s="21">
        <f t="shared" si="109"/>
        <v>0</v>
      </c>
      <c r="M154" s="21">
        <f t="shared" si="109"/>
        <v>0</v>
      </c>
      <c r="N154" s="21">
        <f t="shared" si="109"/>
        <v>0</v>
      </c>
      <c r="O154" s="21">
        <f t="shared" si="109"/>
        <v>0</v>
      </c>
      <c r="P154" s="21">
        <f t="shared" si="109"/>
        <v>0</v>
      </c>
      <c r="Q154" s="21">
        <f t="shared" si="109"/>
        <v>0</v>
      </c>
      <c r="R154" s="21">
        <f t="shared" si="109"/>
        <v>0</v>
      </c>
      <c r="S154" s="21">
        <f t="shared" si="109"/>
        <v>0</v>
      </c>
      <c r="T154" s="21">
        <f t="shared" si="109"/>
        <v>0</v>
      </c>
      <c r="U154" s="21">
        <f t="shared" si="109"/>
        <v>0</v>
      </c>
      <c r="V154" s="21">
        <f t="shared" si="109"/>
        <v>0</v>
      </c>
      <c r="W154" s="25"/>
      <c r="X154" s="17"/>
      <c r="Y154" s="17"/>
      <c r="Z154" s="49"/>
      <c r="AA154" s="49"/>
      <c r="AB154" s="49"/>
      <c r="AC154" s="49"/>
      <c r="AD154" s="49"/>
      <c r="AE154" s="49"/>
      <c r="AF154" s="49"/>
      <c r="AG154" s="49"/>
      <c r="AH154" s="17"/>
      <c r="AI154" s="17"/>
      <c r="AJ154" s="17"/>
      <c r="AK154" s="17"/>
      <c r="AL154" s="3"/>
      <c r="AM154" s="3"/>
      <c r="AN154" s="3"/>
      <c r="AO154" s="3"/>
    </row>
    <row r="155" spans="1:41" x14ac:dyDescent="0.35">
      <c r="A155" s="17"/>
      <c r="C155" s="3" t="s">
        <v>132</v>
      </c>
      <c r="D155" s="8" t="s">
        <v>32</v>
      </c>
      <c r="E155" s="17"/>
      <c r="F155" s="19"/>
      <c r="G155" s="21">
        <f>G129*G20</f>
        <v>0</v>
      </c>
      <c r="H155" s="21">
        <f>IF(H$9&gt;$D$6,0,G155)</f>
        <v>0</v>
      </c>
      <c r="I155" s="21">
        <f t="shared" ref="I155:V155" si="110">IF(I$9&gt;$D$6,0,H155)</f>
        <v>0</v>
      </c>
      <c r="J155" s="21">
        <f t="shared" si="110"/>
        <v>0</v>
      </c>
      <c r="K155" s="21">
        <f t="shared" si="110"/>
        <v>0</v>
      </c>
      <c r="L155" s="21">
        <f t="shared" si="110"/>
        <v>0</v>
      </c>
      <c r="M155" s="21">
        <f t="shared" si="110"/>
        <v>0</v>
      </c>
      <c r="N155" s="21">
        <f t="shared" si="110"/>
        <v>0</v>
      </c>
      <c r="O155" s="21">
        <f t="shared" si="110"/>
        <v>0</v>
      </c>
      <c r="P155" s="21">
        <f t="shared" si="110"/>
        <v>0</v>
      </c>
      <c r="Q155" s="21">
        <f t="shared" si="110"/>
        <v>0</v>
      </c>
      <c r="R155" s="21">
        <f t="shared" si="110"/>
        <v>0</v>
      </c>
      <c r="S155" s="21">
        <f t="shared" si="110"/>
        <v>0</v>
      </c>
      <c r="T155" s="21">
        <f t="shared" si="110"/>
        <v>0</v>
      </c>
      <c r="U155" s="21">
        <f t="shared" si="110"/>
        <v>0</v>
      </c>
      <c r="V155" s="21">
        <f t="shared" si="110"/>
        <v>0</v>
      </c>
      <c r="W155" s="25"/>
      <c r="X155" s="17"/>
      <c r="Y155" s="17"/>
      <c r="Z155" s="49"/>
      <c r="AA155" s="49"/>
      <c r="AB155" s="49"/>
      <c r="AC155" s="49"/>
      <c r="AD155" s="49"/>
      <c r="AE155" s="49"/>
      <c r="AF155" s="49"/>
      <c r="AG155" s="49"/>
      <c r="AH155" s="49"/>
      <c r="AI155" s="17"/>
      <c r="AJ155" s="17"/>
      <c r="AK155" s="17"/>
      <c r="AL155" s="3"/>
      <c r="AM155" s="3"/>
      <c r="AN155" s="3"/>
      <c r="AO155" s="3"/>
    </row>
    <row r="156" spans="1:41" x14ac:dyDescent="0.35">
      <c r="A156" s="17"/>
      <c r="C156" s="3" t="s">
        <v>133</v>
      </c>
      <c r="D156" s="8" t="s">
        <v>32</v>
      </c>
      <c r="E156" s="17"/>
      <c r="F156" s="19"/>
      <c r="G156" s="19"/>
      <c r="H156" s="21">
        <f>H129*H20</f>
        <v>6289.4918301542475</v>
      </c>
      <c r="I156" s="21">
        <f>IF(I$9&gt;$D$6,0,H156)</f>
        <v>6289.4918301542475</v>
      </c>
      <c r="J156" s="21">
        <f t="shared" ref="J156:V156" si="111">IF(J$9&gt;$D$6,0,I156)</f>
        <v>6289.4918301542475</v>
      </c>
      <c r="K156" s="21">
        <f t="shared" si="111"/>
        <v>6289.4918301542475</v>
      </c>
      <c r="L156" s="21">
        <f t="shared" si="111"/>
        <v>6289.4918301542475</v>
      </c>
      <c r="M156" s="21">
        <f t="shared" si="111"/>
        <v>6289.4918301542475</v>
      </c>
      <c r="N156" s="21">
        <f t="shared" si="111"/>
        <v>6289.4918301542475</v>
      </c>
      <c r="O156" s="21">
        <f t="shared" si="111"/>
        <v>6289.4918301542475</v>
      </c>
      <c r="P156" s="21">
        <f t="shared" si="111"/>
        <v>6289.4918301542475</v>
      </c>
      <c r="Q156" s="21">
        <f t="shared" si="111"/>
        <v>6289.4918301542475</v>
      </c>
      <c r="R156" s="21">
        <f t="shared" si="111"/>
        <v>6289.4918301542475</v>
      </c>
      <c r="S156" s="21">
        <f t="shared" si="111"/>
        <v>6289.4918301542475</v>
      </c>
      <c r="T156" s="21">
        <f t="shared" si="111"/>
        <v>6289.4918301542475</v>
      </c>
      <c r="U156" s="21">
        <f t="shared" si="111"/>
        <v>6289.4918301542475</v>
      </c>
      <c r="V156" s="21">
        <f t="shared" si="111"/>
        <v>6289.4918301542475</v>
      </c>
      <c r="W156" s="25"/>
      <c r="X156" s="17"/>
      <c r="Y156" s="17"/>
      <c r="Z156" s="65">
        <f>H20</f>
        <v>113.6655150027876</v>
      </c>
      <c r="AA156" s="65">
        <f>IF(I$9&gt;$D$6,0,Z156)</f>
        <v>113.6655150027876</v>
      </c>
      <c r="AB156" s="65">
        <f t="shared" ref="AB156" si="112">IF(J$9&gt;$D$6,0,AA156)</f>
        <v>113.6655150027876</v>
      </c>
      <c r="AC156" s="65">
        <f t="shared" ref="AC156:AC157" si="113">IF(K$9&gt;$D$6,0,AB156)</f>
        <v>113.6655150027876</v>
      </c>
      <c r="AD156" s="65">
        <f t="shared" ref="AD156:AD158" si="114">IF(L$9&gt;$D$6,0,AC156)</f>
        <v>113.6655150027876</v>
      </c>
      <c r="AE156" s="65">
        <f t="shared" ref="AE156:AE159" si="115">IF(M$9&gt;$D$6,0,AD156)</f>
        <v>113.6655150027876</v>
      </c>
      <c r="AF156" s="65">
        <f t="shared" ref="AF156:AF160" si="116">IF(N$9&gt;$D$6,0,AE156)</f>
        <v>113.6655150027876</v>
      </c>
      <c r="AG156" s="65">
        <f t="shared" ref="AG156:AG161" si="117">IF(O$9&gt;$D$6,0,AF156)</f>
        <v>113.6655150027876</v>
      </c>
      <c r="AH156" s="65">
        <f t="shared" ref="AH156:AH162" si="118">IF(P$9&gt;$D$6,0,AG156)</f>
        <v>113.6655150027876</v>
      </c>
      <c r="AI156" s="65">
        <f t="shared" ref="AI156:AI163" si="119">IF(Q$9&gt;$D$6,0,AH156)</f>
        <v>113.6655150027876</v>
      </c>
      <c r="AJ156" s="65">
        <f t="shared" ref="AJ156" si="120">IF(R$9&gt;$D$6,0,AI156)</f>
        <v>113.6655150027876</v>
      </c>
      <c r="AK156" s="65">
        <f t="shared" ref="AK156:AK157" si="121">IF(S$9&gt;$D$6,0,AJ156)</f>
        <v>113.6655150027876</v>
      </c>
      <c r="AL156" s="65">
        <f t="shared" ref="AL156:AL158" si="122">IF(T$9&gt;$D$6,0,AK156)</f>
        <v>113.6655150027876</v>
      </c>
      <c r="AM156" s="65">
        <f t="shared" ref="AM156:AM159" si="123">IF(U$9&gt;$D$6,0,AL156)</f>
        <v>113.6655150027876</v>
      </c>
      <c r="AN156" s="65">
        <f t="shared" ref="AN156:AN159" si="124">IF(V$9&gt;$D$6,0,AM156)</f>
        <v>113.6655150027876</v>
      </c>
      <c r="AO156" s="3"/>
    </row>
    <row r="157" spans="1:41" x14ac:dyDescent="0.35">
      <c r="A157" s="17"/>
      <c r="C157" s="3" t="s">
        <v>134</v>
      </c>
      <c r="D157" s="8" t="s">
        <v>32</v>
      </c>
      <c r="E157" s="17"/>
      <c r="F157" s="19"/>
      <c r="G157" s="19"/>
      <c r="H157" s="19"/>
      <c r="I157" s="21">
        <f>I129*I20</f>
        <v>4876.9098286208937</v>
      </c>
      <c r="J157" s="21">
        <f>IF(J$9&gt;$D$6,0,I157)</f>
        <v>4876.9098286208937</v>
      </c>
      <c r="K157" s="21">
        <f t="shared" ref="K157:V157" si="125">IF(K$9&gt;$D$6,0,J157)</f>
        <v>4876.9098286208937</v>
      </c>
      <c r="L157" s="21">
        <f t="shared" si="125"/>
        <v>4876.9098286208937</v>
      </c>
      <c r="M157" s="21">
        <f t="shared" si="125"/>
        <v>4876.9098286208937</v>
      </c>
      <c r="N157" s="21">
        <f t="shared" si="125"/>
        <v>4876.9098286208937</v>
      </c>
      <c r="O157" s="21">
        <f t="shared" si="125"/>
        <v>4876.9098286208937</v>
      </c>
      <c r="P157" s="21">
        <f t="shared" si="125"/>
        <v>4876.9098286208937</v>
      </c>
      <c r="Q157" s="21">
        <f t="shared" si="125"/>
        <v>4876.9098286208937</v>
      </c>
      <c r="R157" s="21">
        <f t="shared" si="125"/>
        <v>4876.9098286208937</v>
      </c>
      <c r="S157" s="21">
        <f t="shared" si="125"/>
        <v>4876.9098286208937</v>
      </c>
      <c r="T157" s="21">
        <f t="shared" si="125"/>
        <v>4876.9098286208937</v>
      </c>
      <c r="U157" s="21">
        <f t="shared" si="125"/>
        <v>4876.9098286208937</v>
      </c>
      <c r="V157" s="21">
        <f t="shared" si="125"/>
        <v>4876.9098286208937</v>
      </c>
      <c r="W157" s="25"/>
      <c r="X157" s="17"/>
      <c r="Y157" s="17"/>
      <c r="Z157" s="17"/>
      <c r="AA157" s="65">
        <f>I20</f>
        <v>92.810852434050418</v>
      </c>
      <c r="AB157" s="65">
        <f>IF(J$9&gt;$D$6,0,AA157)</f>
        <v>92.810852434050418</v>
      </c>
      <c r="AC157" s="65">
        <f t="shared" si="113"/>
        <v>92.810852434050418</v>
      </c>
      <c r="AD157" s="65">
        <f t="shared" si="114"/>
        <v>92.810852434050418</v>
      </c>
      <c r="AE157" s="65">
        <f t="shared" si="115"/>
        <v>92.810852434050418</v>
      </c>
      <c r="AF157" s="65">
        <f t="shared" si="116"/>
        <v>92.810852434050418</v>
      </c>
      <c r="AG157" s="65">
        <f t="shared" si="117"/>
        <v>92.810852434050418</v>
      </c>
      <c r="AH157" s="65">
        <f t="shared" si="118"/>
        <v>92.810852434050418</v>
      </c>
      <c r="AI157" s="65">
        <f t="shared" si="119"/>
        <v>92.810852434050418</v>
      </c>
      <c r="AJ157" s="65">
        <f t="shared" ref="AJ157:AJ164" si="126">IF(R$9&gt;$D$6,0,AI157)</f>
        <v>92.810852434050418</v>
      </c>
      <c r="AK157" s="65">
        <f t="shared" si="121"/>
        <v>92.810852434050418</v>
      </c>
      <c r="AL157" s="65">
        <f t="shared" si="122"/>
        <v>92.810852434050418</v>
      </c>
      <c r="AM157" s="65">
        <f t="shared" si="123"/>
        <v>92.810852434050418</v>
      </c>
      <c r="AN157" s="65">
        <f t="shared" si="124"/>
        <v>92.810852434050418</v>
      </c>
      <c r="AO157" s="3"/>
    </row>
    <row r="158" spans="1:41" x14ac:dyDescent="0.35">
      <c r="A158" s="17"/>
      <c r="C158" s="3" t="s">
        <v>135</v>
      </c>
      <c r="D158" s="8" t="s">
        <v>32</v>
      </c>
      <c r="E158" s="17"/>
      <c r="F158" s="19"/>
      <c r="G158" s="19"/>
      <c r="H158" s="19"/>
      <c r="I158" s="19"/>
      <c r="J158" s="21">
        <f>J129*J20</f>
        <v>2803.9540593627253</v>
      </c>
      <c r="K158" s="21">
        <f>IF(K$9&gt;$D$6,0,J158)</f>
        <v>2803.9540593627253</v>
      </c>
      <c r="L158" s="21">
        <f t="shared" ref="L158:V158" si="127">IF(L$9&gt;$D$6,0,K158)</f>
        <v>2803.9540593627253</v>
      </c>
      <c r="M158" s="21">
        <f t="shared" si="127"/>
        <v>2803.9540593627253</v>
      </c>
      <c r="N158" s="21">
        <f t="shared" si="127"/>
        <v>2803.9540593627253</v>
      </c>
      <c r="O158" s="21">
        <f t="shared" si="127"/>
        <v>2803.9540593627253</v>
      </c>
      <c r="P158" s="21">
        <f t="shared" si="127"/>
        <v>2803.9540593627253</v>
      </c>
      <c r="Q158" s="21">
        <f t="shared" si="127"/>
        <v>2803.9540593627253</v>
      </c>
      <c r="R158" s="21">
        <f t="shared" si="127"/>
        <v>2803.9540593627253</v>
      </c>
      <c r="S158" s="21">
        <f t="shared" si="127"/>
        <v>2803.9540593627253</v>
      </c>
      <c r="T158" s="21">
        <f t="shared" si="127"/>
        <v>2803.9540593627253</v>
      </c>
      <c r="U158" s="21">
        <f t="shared" si="127"/>
        <v>2803.9540593627253</v>
      </c>
      <c r="V158" s="21">
        <f t="shared" si="127"/>
        <v>2803.9540593627253</v>
      </c>
      <c r="W158" s="25"/>
      <c r="X158" s="17"/>
      <c r="Y158" s="17"/>
      <c r="Z158" s="17"/>
      <c r="AA158" s="17"/>
      <c r="AB158" s="65">
        <f>J20</f>
        <v>56.816155638784686</v>
      </c>
      <c r="AC158" s="65">
        <f>IF(K$9&gt;$D$6,0,AB158)</f>
        <v>56.816155638784686</v>
      </c>
      <c r="AD158" s="65">
        <f t="shared" si="114"/>
        <v>56.816155638784686</v>
      </c>
      <c r="AE158" s="65">
        <f t="shared" si="115"/>
        <v>56.816155638784686</v>
      </c>
      <c r="AF158" s="65">
        <f t="shared" si="116"/>
        <v>56.816155638784686</v>
      </c>
      <c r="AG158" s="65">
        <f t="shared" si="117"/>
        <v>56.816155638784686</v>
      </c>
      <c r="AH158" s="65">
        <f t="shared" si="118"/>
        <v>56.816155638784686</v>
      </c>
      <c r="AI158" s="65">
        <f t="shared" si="119"/>
        <v>56.816155638784686</v>
      </c>
      <c r="AJ158" s="65">
        <f t="shared" si="126"/>
        <v>56.816155638784686</v>
      </c>
      <c r="AK158" s="65">
        <f t="shared" ref="AK158:AK165" si="128">IF(S$9&gt;$D$6,0,AJ158)</f>
        <v>56.816155638784686</v>
      </c>
      <c r="AL158" s="65">
        <f t="shared" si="122"/>
        <v>56.816155638784686</v>
      </c>
      <c r="AM158" s="65">
        <f t="shared" si="123"/>
        <v>56.816155638784686</v>
      </c>
      <c r="AN158" s="65">
        <f t="shared" si="124"/>
        <v>56.816155638784686</v>
      </c>
      <c r="AO158" s="3"/>
    </row>
    <row r="159" spans="1:41" x14ac:dyDescent="0.35">
      <c r="A159" s="17"/>
      <c r="C159" s="3" t="s">
        <v>136</v>
      </c>
      <c r="D159" s="8" t="s">
        <v>32</v>
      </c>
      <c r="E159" s="17"/>
      <c r="F159" s="19"/>
      <c r="G159" s="19"/>
      <c r="H159" s="19"/>
      <c r="I159" s="19"/>
      <c r="J159" s="19"/>
      <c r="K159" s="21">
        <f>K129*K20</f>
        <v>1234.5019377874744</v>
      </c>
      <c r="L159" s="21">
        <f>IF(L$9&gt;$D$6,0,K159)</f>
        <v>1234.5019377874744</v>
      </c>
      <c r="M159" s="21">
        <f t="shared" ref="M159:V159" si="129">IF(M$9&gt;$D$6,0,L159)</f>
        <v>1234.5019377874744</v>
      </c>
      <c r="N159" s="21">
        <f t="shared" si="129"/>
        <v>1234.5019377874744</v>
      </c>
      <c r="O159" s="21">
        <f t="shared" si="129"/>
        <v>1234.5019377874744</v>
      </c>
      <c r="P159" s="21">
        <f t="shared" si="129"/>
        <v>1234.5019377874744</v>
      </c>
      <c r="Q159" s="21">
        <f t="shared" si="129"/>
        <v>1234.5019377874744</v>
      </c>
      <c r="R159" s="21">
        <f t="shared" si="129"/>
        <v>1234.5019377874744</v>
      </c>
      <c r="S159" s="21">
        <f t="shared" si="129"/>
        <v>1234.5019377874744</v>
      </c>
      <c r="T159" s="21">
        <f t="shared" si="129"/>
        <v>1234.5019377874744</v>
      </c>
      <c r="U159" s="21">
        <f t="shared" si="129"/>
        <v>1234.5019377874744</v>
      </c>
      <c r="V159" s="21">
        <f t="shared" si="129"/>
        <v>1234.5019377874744</v>
      </c>
      <c r="W159" s="25"/>
      <c r="X159" s="17"/>
      <c r="Y159" s="17"/>
      <c r="Z159" s="17"/>
      <c r="AA159" s="17"/>
      <c r="AB159" s="17"/>
      <c r="AC159" s="65">
        <f>K20</f>
        <v>26.535707041707763</v>
      </c>
      <c r="AD159" s="65">
        <f>IF(L$9&gt;$D$6,0,AC159)</f>
        <v>26.535707041707763</v>
      </c>
      <c r="AE159" s="65">
        <f t="shared" si="115"/>
        <v>26.535707041707763</v>
      </c>
      <c r="AF159" s="65">
        <f t="shared" si="116"/>
        <v>26.535707041707763</v>
      </c>
      <c r="AG159" s="65">
        <f t="shared" si="117"/>
        <v>26.535707041707763</v>
      </c>
      <c r="AH159" s="65">
        <f t="shared" si="118"/>
        <v>26.535707041707763</v>
      </c>
      <c r="AI159" s="65">
        <f t="shared" si="119"/>
        <v>26.535707041707763</v>
      </c>
      <c r="AJ159" s="65">
        <f t="shared" si="126"/>
        <v>26.535707041707763</v>
      </c>
      <c r="AK159" s="65">
        <f t="shared" si="128"/>
        <v>26.535707041707763</v>
      </c>
      <c r="AL159" s="65">
        <f t="shared" ref="AL159:AL166" si="130">IF(T$9&gt;$D$6,0,AK159)</f>
        <v>26.535707041707763</v>
      </c>
      <c r="AM159" s="65">
        <f t="shared" si="123"/>
        <v>26.535707041707763</v>
      </c>
      <c r="AN159" s="65">
        <f t="shared" si="124"/>
        <v>26.535707041707763</v>
      </c>
      <c r="AO159" s="3"/>
    </row>
    <row r="160" spans="1:41" x14ac:dyDescent="0.35">
      <c r="A160" s="17"/>
      <c r="C160" s="3" t="s">
        <v>137</v>
      </c>
      <c r="D160" s="8" t="s">
        <v>32</v>
      </c>
      <c r="E160" s="17"/>
      <c r="F160" s="19"/>
      <c r="G160" s="19"/>
      <c r="H160" s="19"/>
      <c r="I160" s="19"/>
      <c r="J160" s="19"/>
      <c r="K160" s="19"/>
      <c r="L160" s="21">
        <f>L129*L20</f>
        <v>727.66667282374453</v>
      </c>
      <c r="M160" s="21">
        <f>IF(M$9&gt;$D$6,0,L160)</f>
        <v>727.66667282374453</v>
      </c>
      <c r="N160" s="21">
        <f t="shared" ref="N160:V160" si="131">IF(N$9&gt;$D$6,0,M160)</f>
        <v>727.66667282374453</v>
      </c>
      <c r="O160" s="21">
        <f t="shared" si="131"/>
        <v>727.66667282374453</v>
      </c>
      <c r="P160" s="21">
        <f t="shared" si="131"/>
        <v>727.66667282374453</v>
      </c>
      <c r="Q160" s="21">
        <f t="shared" si="131"/>
        <v>727.66667282374453</v>
      </c>
      <c r="R160" s="21">
        <f t="shared" si="131"/>
        <v>727.66667282374453</v>
      </c>
      <c r="S160" s="21">
        <f t="shared" si="131"/>
        <v>727.66667282374453</v>
      </c>
      <c r="T160" s="21">
        <f t="shared" si="131"/>
        <v>727.66667282374453</v>
      </c>
      <c r="U160" s="21">
        <f t="shared" si="131"/>
        <v>727.66667282374453</v>
      </c>
      <c r="V160" s="21">
        <f t="shared" si="131"/>
        <v>727.66667282374453</v>
      </c>
      <c r="W160" s="25"/>
      <c r="X160" s="17"/>
      <c r="Y160" s="17"/>
      <c r="Z160" s="17"/>
      <c r="AA160" s="17"/>
      <c r="AB160" s="17"/>
      <c r="AC160" s="17"/>
      <c r="AD160" s="65">
        <f>L20</f>
        <v>16.537878927812375</v>
      </c>
      <c r="AE160" s="65">
        <f>IF(M$9&gt;$D$6,0,AD160)</f>
        <v>16.537878927812375</v>
      </c>
      <c r="AF160" s="65">
        <f t="shared" si="116"/>
        <v>16.537878927812375</v>
      </c>
      <c r="AG160" s="65">
        <f t="shared" si="117"/>
        <v>16.537878927812375</v>
      </c>
      <c r="AH160" s="65">
        <f t="shared" si="118"/>
        <v>16.537878927812375</v>
      </c>
      <c r="AI160" s="65">
        <f t="shared" si="119"/>
        <v>16.537878927812375</v>
      </c>
      <c r="AJ160" s="65">
        <f t="shared" si="126"/>
        <v>16.537878927812375</v>
      </c>
      <c r="AK160" s="65">
        <f t="shared" si="128"/>
        <v>16.537878927812375</v>
      </c>
      <c r="AL160" s="65">
        <f t="shared" si="130"/>
        <v>16.537878927812375</v>
      </c>
      <c r="AM160" s="65">
        <f t="shared" ref="AM160:AN167" si="132">IF(U$9&gt;$D$6,0,AL160)</f>
        <v>16.537878927812375</v>
      </c>
      <c r="AN160" s="65">
        <f t="shared" si="132"/>
        <v>16.537878927812375</v>
      </c>
      <c r="AO160" s="3"/>
    </row>
    <row r="161" spans="1:41" x14ac:dyDescent="0.35">
      <c r="A161" s="17"/>
      <c r="C161" s="3" t="s">
        <v>171</v>
      </c>
      <c r="D161" s="8" t="s">
        <v>32</v>
      </c>
      <c r="E161" s="17"/>
      <c r="F161" s="19"/>
      <c r="G161" s="19"/>
      <c r="H161" s="19"/>
      <c r="I161" s="19"/>
      <c r="J161" s="19"/>
      <c r="K161" s="19"/>
      <c r="L161" s="21"/>
      <c r="M161" s="21">
        <f>M129*M20</f>
        <v>481.77194734657945</v>
      </c>
      <c r="N161" s="21">
        <f>IF(N$9&gt;$D$6,0,M161)</f>
        <v>481.77194734657945</v>
      </c>
      <c r="O161" s="21">
        <f t="shared" ref="O161:V161" si="133">IF(O$9&gt;$D$6,0,N161)</f>
        <v>481.77194734657945</v>
      </c>
      <c r="P161" s="21">
        <f t="shared" si="133"/>
        <v>481.77194734657945</v>
      </c>
      <c r="Q161" s="21">
        <f t="shared" si="133"/>
        <v>481.77194734657945</v>
      </c>
      <c r="R161" s="21">
        <f t="shared" si="133"/>
        <v>481.77194734657945</v>
      </c>
      <c r="S161" s="21">
        <f t="shared" si="133"/>
        <v>481.77194734657945</v>
      </c>
      <c r="T161" s="21">
        <f t="shared" si="133"/>
        <v>481.77194734657945</v>
      </c>
      <c r="U161" s="21">
        <f t="shared" si="133"/>
        <v>481.77194734657945</v>
      </c>
      <c r="V161" s="21">
        <f t="shared" si="133"/>
        <v>481.77194734657945</v>
      </c>
      <c r="W161" s="25"/>
      <c r="X161" s="17"/>
      <c r="Y161" s="17"/>
      <c r="Z161" s="17"/>
      <c r="AA161" s="17"/>
      <c r="AB161" s="17"/>
      <c r="AC161" s="17"/>
      <c r="AD161" s="17"/>
      <c r="AE161" s="65">
        <f>M20</f>
        <v>11.543002571967607</v>
      </c>
      <c r="AF161" s="65">
        <f>IF(N$9&gt;$D$6,0,AE161)</f>
        <v>11.543002571967607</v>
      </c>
      <c r="AG161" s="65">
        <f t="shared" si="117"/>
        <v>11.543002571967607</v>
      </c>
      <c r="AH161" s="65">
        <f t="shared" si="118"/>
        <v>11.543002571967607</v>
      </c>
      <c r="AI161" s="65">
        <f t="shared" si="119"/>
        <v>11.543002571967607</v>
      </c>
      <c r="AJ161" s="65">
        <f t="shared" si="126"/>
        <v>11.543002571967607</v>
      </c>
      <c r="AK161" s="65">
        <f t="shared" si="128"/>
        <v>11.543002571967607</v>
      </c>
      <c r="AL161" s="65">
        <f t="shared" si="130"/>
        <v>11.543002571967607</v>
      </c>
      <c r="AM161" s="65">
        <f t="shared" si="132"/>
        <v>11.543002571967607</v>
      </c>
      <c r="AN161" s="65">
        <f t="shared" ref="AN161:AN167" si="134">IF(V$9&gt;$D$6,0,AM161)</f>
        <v>11.543002571967607</v>
      </c>
      <c r="AO161" s="3"/>
    </row>
    <row r="162" spans="1:41" x14ac:dyDescent="0.35">
      <c r="A162" s="17"/>
      <c r="C162" s="3" t="s">
        <v>172</v>
      </c>
      <c r="D162" s="8" t="s">
        <v>32</v>
      </c>
      <c r="E162" s="17"/>
      <c r="F162" s="19"/>
      <c r="G162" s="19"/>
      <c r="H162" s="19"/>
      <c r="I162" s="19"/>
      <c r="J162" s="19"/>
      <c r="K162" s="19"/>
      <c r="L162" s="21"/>
      <c r="M162" s="21"/>
      <c r="N162" s="21">
        <f>N129*N20</f>
        <v>293.56343255827358</v>
      </c>
      <c r="O162" s="21">
        <f>IF(O$9&gt;$D$6,0,N162)</f>
        <v>293.56343255827358</v>
      </c>
      <c r="P162" s="21">
        <f t="shared" ref="P162:V162" si="135">IF(P$9&gt;$D$6,0,O162)</f>
        <v>293.56343255827358</v>
      </c>
      <c r="Q162" s="21">
        <f t="shared" si="135"/>
        <v>293.56343255827358</v>
      </c>
      <c r="R162" s="21">
        <f t="shared" si="135"/>
        <v>293.56343255827358</v>
      </c>
      <c r="S162" s="21">
        <f t="shared" si="135"/>
        <v>293.56343255827358</v>
      </c>
      <c r="T162" s="21">
        <f t="shared" si="135"/>
        <v>293.56343255827358</v>
      </c>
      <c r="U162" s="21">
        <f t="shared" si="135"/>
        <v>293.56343255827358</v>
      </c>
      <c r="V162" s="21">
        <f t="shared" si="135"/>
        <v>293.56343255827358</v>
      </c>
      <c r="W162" s="25"/>
      <c r="X162" s="17"/>
      <c r="Y162" s="17"/>
      <c r="Z162" s="17"/>
      <c r="AA162" s="17"/>
      <c r="AB162" s="17"/>
      <c r="AC162" s="17"/>
      <c r="AD162" s="17"/>
      <c r="AE162" s="17"/>
      <c r="AF162" s="65">
        <f>N20</f>
        <v>7.1843460528191958</v>
      </c>
      <c r="AG162" s="65">
        <f>IF(O$9&gt;$D$6,0,AF162)</f>
        <v>7.1843460528191958</v>
      </c>
      <c r="AH162" s="65">
        <f t="shared" si="118"/>
        <v>7.1843460528191958</v>
      </c>
      <c r="AI162" s="65">
        <f t="shared" si="119"/>
        <v>7.1843460528191958</v>
      </c>
      <c r="AJ162" s="65">
        <f t="shared" si="126"/>
        <v>7.1843460528191958</v>
      </c>
      <c r="AK162" s="65">
        <f t="shared" si="128"/>
        <v>7.1843460528191958</v>
      </c>
      <c r="AL162" s="65">
        <f t="shared" si="130"/>
        <v>7.1843460528191958</v>
      </c>
      <c r="AM162" s="65">
        <f t="shared" si="132"/>
        <v>7.1843460528191958</v>
      </c>
      <c r="AN162" s="65">
        <f t="shared" si="134"/>
        <v>7.1843460528191958</v>
      </c>
      <c r="AO162" s="3"/>
    </row>
    <row r="163" spans="1:41" x14ac:dyDescent="0.35">
      <c r="A163" s="17"/>
      <c r="C163" s="3" t="s">
        <v>173</v>
      </c>
      <c r="D163" s="8" t="s">
        <v>32</v>
      </c>
      <c r="E163" s="17"/>
      <c r="F163" s="19"/>
      <c r="G163" s="19"/>
      <c r="H163" s="19"/>
      <c r="I163" s="19"/>
      <c r="J163" s="19"/>
      <c r="K163" s="19"/>
      <c r="L163" s="21"/>
      <c r="M163" s="21"/>
      <c r="N163" s="21"/>
      <c r="O163" s="21">
        <f>O129*O20</f>
        <v>253.73046978419154</v>
      </c>
      <c r="P163" s="21">
        <f>IF(P$9&gt;$D$6,0,O163)</f>
        <v>253.73046978419154</v>
      </c>
      <c r="Q163" s="21">
        <f t="shared" ref="Q163:V163" si="136">IF(Q$9&gt;$D$6,0,P163)</f>
        <v>253.73046978419154</v>
      </c>
      <c r="R163" s="21">
        <f t="shared" si="136"/>
        <v>253.73046978419154</v>
      </c>
      <c r="S163" s="21">
        <f t="shared" si="136"/>
        <v>253.73046978419154</v>
      </c>
      <c r="T163" s="21">
        <f t="shared" si="136"/>
        <v>253.73046978419154</v>
      </c>
      <c r="U163" s="21">
        <f t="shared" si="136"/>
        <v>253.73046978419154</v>
      </c>
      <c r="V163" s="21">
        <f t="shared" si="136"/>
        <v>253.73046978419154</v>
      </c>
      <c r="W163" s="25"/>
      <c r="X163" s="17"/>
      <c r="Y163" s="17"/>
      <c r="Z163" s="17"/>
      <c r="AA163" s="17"/>
      <c r="AB163" s="17"/>
      <c r="AC163" s="17"/>
      <c r="AD163" s="17"/>
      <c r="AE163" s="17"/>
      <c r="AF163" s="17"/>
      <c r="AG163" s="65">
        <f>O20</f>
        <v>6.3397878882276775</v>
      </c>
      <c r="AH163" s="65">
        <f>IF(P$9&gt;$D$6,0,AG163)</f>
        <v>6.3397878882276775</v>
      </c>
      <c r="AI163" s="65">
        <f t="shared" si="119"/>
        <v>6.3397878882276775</v>
      </c>
      <c r="AJ163" s="65">
        <f t="shared" si="126"/>
        <v>6.3397878882276775</v>
      </c>
      <c r="AK163" s="65">
        <f t="shared" si="128"/>
        <v>6.3397878882276775</v>
      </c>
      <c r="AL163" s="65">
        <f t="shared" si="130"/>
        <v>6.3397878882276775</v>
      </c>
      <c r="AM163" s="65">
        <f t="shared" si="132"/>
        <v>6.3397878882276775</v>
      </c>
      <c r="AN163" s="65">
        <f t="shared" si="134"/>
        <v>6.3397878882276775</v>
      </c>
      <c r="AO163" s="3"/>
    </row>
    <row r="164" spans="1:41" x14ac:dyDescent="0.35">
      <c r="A164" s="17"/>
      <c r="C164" s="3" t="s">
        <v>174</v>
      </c>
      <c r="D164" s="8" t="s">
        <v>32</v>
      </c>
      <c r="E164" s="17"/>
      <c r="F164" s="19"/>
      <c r="G164" s="19"/>
      <c r="H164" s="19"/>
      <c r="I164" s="19"/>
      <c r="J164" s="19"/>
      <c r="K164" s="19"/>
      <c r="L164" s="21"/>
      <c r="M164" s="21"/>
      <c r="N164" s="21"/>
      <c r="O164" s="21"/>
      <c r="P164" s="21">
        <f>P129*P20</f>
        <v>213.01644174662169</v>
      </c>
      <c r="Q164" s="21">
        <f>IF(Q$9&gt;$D$6,0,P164)</f>
        <v>213.01644174662169</v>
      </c>
      <c r="R164" s="21">
        <f t="shared" ref="R164:V164" si="137">IF(R$9&gt;$D$6,0,Q164)</f>
        <v>213.01644174662169</v>
      </c>
      <c r="S164" s="21">
        <f t="shared" si="137"/>
        <v>213.01644174662169</v>
      </c>
      <c r="T164" s="21">
        <f t="shared" si="137"/>
        <v>213.01644174662169</v>
      </c>
      <c r="U164" s="21">
        <f t="shared" si="137"/>
        <v>213.01644174662169</v>
      </c>
      <c r="V164" s="21">
        <f t="shared" si="137"/>
        <v>213.01644174662169</v>
      </c>
      <c r="W164" s="25"/>
      <c r="X164" s="17"/>
      <c r="Y164" s="17"/>
      <c r="Z164" s="17"/>
      <c r="AA164" s="17"/>
      <c r="AB164" s="17"/>
      <c r="AC164" s="17"/>
      <c r="AD164" s="17"/>
      <c r="AE164" s="17"/>
      <c r="AF164" s="17"/>
      <c r="AG164" s="49"/>
      <c r="AH164" s="65">
        <f>P20</f>
        <v>5.4318609358308176</v>
      </c>
      <c r="AI164" s="65">
        <f>IF(Q$9&gt;$D$6,0,AH164)</f>
        <v>5.4318609358308176</v>
      </c>
      <c r="AJ164" s="65">
        <f t="shared" si="126"/>
        <v>5.4318609358308176</v>
      </c>
      <c r="AK164" s="65">
        <f t="shared" si="128"/>
        <v>5.4318609358308176</v>
      </c>
      <c r="AL164" s="65">
        <f t="shared" si="130"/>
        <v>5.4318609358308176</v>
      </c>
      <c r="AM164" s="65">
        <f t="shared" si="132"/>
        <v>5.4318609358308176</v>
      </c>
      <c r="AN164" s="65">
        <f t="shared" si="134"/>
        <v>5.4318609358308176</v>
      </c>
      <c r="AO164" s="3"/>
    </row>
    <row r="165" spans="1:41" x14ac:dyDescent="0.35">
      <c r="A165" s="17"/>
      <c r="C165" s="3" t="s">
        <v>175</v>
      </c>
      <c r="D165" s="8" t="s">
        <v>32</v>
      </c>
      <c r="E165" s="17"/>
      <c r="F165" s="19"/>
      <c r="G165" s="19"/>
      <c r="H165" s="19"/>
      <c r="I165" s="19"/>
      <c r="J165" s="19"/>
      <c r="K165" s="19"/>
      <c r="L165" s="21"/>
      <c r="M165" s="21"/>
      <c r="N165" s="21"/>
      <c r="O165" s="21"/>
      <c r="P165" s="21"/>
      <c r="Q165" s="21">
        <f>Q129*Q20</f>
        <v>172.62564046843733</v>
      </c>
      <c r="R165" s="21">
        <f>IF(R$9&gt;$D$6,0,Q165)</f>
        <v>172.62564046843733</v>
      </c>
      <c r="S165" s="21">
        <f t="shared" ref="S165:V165" si="138">IF(S$9&gt;$D$6,0,R165)</f>
        <v>172.62564046843733</v>
      </c>
      <c r="T165" s="21">
        <f t="shared" si="138"/>
        <v>172.62564046843733</v>
      </c>
      <c r="U165" s="21">
        <f t="shared" si="138"/>
        <v>172.62564046843733</v>
      </c>
      <c r="V165" s="21">
        <f t="shared" si="138"/>
        <v>172.62564046843733</v>
      </c>
      <c r="W165" s="25"/>
      <c r="X165" s="17"/>
      <c r="Y165" s="17"/>
      <c r="Z165" s="17"/>
      <c r="AA165" s="17"/>
      <c r="AB165" s="17"/>
      <c r="AC165" s="17"/>
      <c r="AD165" s="17"/>
      <c r="AE165" s="17"/>
      <c r="AF165" s="17"/>
      <c r="AG165" s="49"/>
      <c r="AH165" s="49"/>
      <c r="AI165" s="65">
        <f>Q20</f>
        <v>4.490535554354202</v>
      </c>
      <c r="AJ165" s="65">
        <f>IF(R$9&gt;$D$6,0,AI165)</f>
        <v>4.490535554354202</v>
      </c>
      <c r="AK165" s="65">
        <f t="shared" si="128"/>
        <v>4.490535554354202</v>
      </c>
      <c r="AL165" s="65">
        <f t="shared" si="130"/>
        <v>4.490535554354202</v>
      </c>
      <c r="AM165" s="65">
        <f t="shared" si="132"/>
        <v>4.490535554354202</v>
      </c>
      <c r="AN165" s="65">
        <f t="shared" si="134"/>
        <v>4.490535554354202</v>
      </c>
      <c r="AO165" s="3"/>
    </row>
    <row r="166" spans="1:41" x14ac:dyDescent="0.35">
      <c r="A166" s="17"/>
      <c r="C166" s="3" t="s">
        <v>264</v>
      </c>
      <c r="D166" s="8" t="s">
        <v>32</v>
      </c>
      <c r="E166" s="17"/>
      <c r="F166" s="19"/>
      <c r="G166" s="19"/>
      <c r="H166" s="19"/>
      <c r="I166" s="19"/>
      <c r="J166" s="19"/>
      <c r="K166" s="19"/>
      <c r="L166" s="21"/>
      <c r="M166" s="21"/>
      <c r="N166" s="21"/>
      <c r="O166" s="21"/>
      <c r="P166" s="21"/>
      <c r="Q166" s="21"/>
      <c r="R166" s="21">
        <f>R129*R20</f>
        <v>0</v>
      </c>
      <c r="S166" s="21">
        <f>IF(S$9&gt;$D$6,0,R166)</f>
        <v>0</v>
      </c>
      <c r="T166" s="21">
        <f t="shared" ref="T166:V166" si="139">IF(T$9&gt;$D$6,0,S166)</f>
        <v>0</v>
      </c>
      <c r="U166" s="21">
        <f t="shared" si="139"/>
        <v>0</v>
      </c>
      <c r="V166" s="21">
        <f t="shared" si="139"/>
        <v>0</v>
      </c>
      <c r="W166" s="25"/>
      <c r="X166" s="17"/>
      <c r="Y166" s="17"/>
      <c r="Z166" s="17"/>
      <c r="AA166" s="17"/>
      <c r="AB166" s="17"/>
      <c r="AC166" s="17"/>
      <c r="AD166" s="17"/>
      <c r="AE166" s="17"/>
      <c r="AF166" s="17"/>
      <c r="AG166" s="49"/>
      <c r="AH166" s="49"/>
      <c r="AI166" s="49"/>
      <c r="AJ166" s="65">
        <f>R20</f>
        <v>0</v>
      </c>
      <c r="AK166" s="65">
        <f>IF(S$9&gt;$D$6,0,AJ166)</f>
        <v>0</v>
      </c>
      <c r="AL166" s="65">
        <f t="shared" si="130"/>
        <v>0</v>
      </c>
      <c r="AM166" s="65">
        <f t="shared" si="132"/>
        <v>0</v>
      </c>
      <c r="AN166" s="65">
        <f t="shared" si="134"/>
        <v>0</v>
      </c>
      <c r="AO166" s="3"/>
    </row>
    <row r="167" spans="1:41" x14ac:dyDescent="0.35">
      <c r="A167" s="17"/>
      <c r="C167" s="3" t="s">
        <v>265</v>
      </c>
      <c r="D167" s="8" t="s">
        <v>32</v>
      </c>
      <c r="E167" s="17"/>
      <c r="F167" s="19"/>
      <c r="G167" s="19"/>
      <c r="H167" s="19"/>
      <c r="I167" s="19"/>
      <c r="J167" s="19"/>
      <c r="K167" s="19"/>
      <c r="L167" s="21"/>
      <c r="M167" s="21"/>
      <c r="N167" s="21"/>
      <c r="O167" s="21"/>
      <c r="P167" s="21"/>
      <c r="Q167" s="21"/>
      <c r="R167" s="21"/>
      <c r="S167" s="21">
        <f>S129*S20</f>
        <v>0</v>
      </c>
      <c r="T167" s="21">
        <f>IF(T$9&gt;$D$6,0,S167)</f>
        <v>0</v>
      </c>
      <c r="U167" s="21">
        <f t="shared" ref="U167:V167" si="140">IF(U$9&gt;$D$6,0,T167)</f>
        <v>0</v>
      </c>
      <c r="V167" s="21">
        <f t="shared" si="140"/>
        <v>0</v>
      </c>
      <c r="W167" s="25"/>
      <c r="X167" s="17"/>
      <c r="Y167" s="17"/>
      <c r="Z167" s="17"/>
      <c r="AA167" s="17"/>
      <c r="AB167" s="17"/>
      <c r="AC167" s="17"/>
      <c r="AD167" s="17"/>
      <c r="AE167" s="17"/>
      <c r="AF167" s="17"/>
      <c r="AG167" s="49"/>
      <c r="AH167" s="49"/>
      <c r="AI167" s="49"/>
      <c r="AJ167" s="49"/>
      <c r="AK167" s="65">
        <f>S20</f>
        <v>0</v>
      </c>
      <c r="AL167" s="68">
        <f>IF(T$9&gt;$D$6,0,AK167)</f>
        <v>0</v>
      </c>
      <c r="AM167" s="68">
        <f t="shared" si="132"/>
        <v>0</v>
      </c>
      <c r="AN167" s="68">
        <f t="shared" si="134"/>
        <v>0</v>
      </c>
      <c r="AO167" s="3"/>
    </row>
    <row r="168" spans="1:41" x14ac:dyDescent="0.35">
      <c r="A168" s="17"/>
      <c r="C168" s="3" t="s">
        <v>266</v>
      </c>
      <c r="D168" s="8" t="s">
        <v>32</v>
      </c>
      <c r="E168" s="17"/>
      <c r="F168" s="19"/>
      <c r="G168" s="19"/>
      <c r="H168" s="19"/>
      <c r="I168" s="19"/>
      <c r="J168" s="19"/>
      <c r="K168" s="19"/>
      <c r="L168" s="21"/>
      <c r="M168" s="21"/>
      <c r="N168" s="21"/>
      <c r="O168" s="21"/>
      <c r="P168" s="21"/>
      <c r="Q168" s="21"/>
      <c r="R168" s="21"/>
      <c r="S168" s="21"/>
      <c r="T168" s="21">
        <f>T129*T20</f>
        <v>0</v>
      </c>
      <c r="U168" s="21">
        <f>IF(U$9&gt;$D$6,0,T168)</f>
        <v>0</v>
      </c>
      <c r="V168" s="21">
        <f>IF(V$9&gt;$D$6,0,U168)</f>
        <v>0</v>
      </c>
      <c r="W168" s="25"/>
      <c r="X168" s="17"/>
      <c r="Y168" s="17"/>
      <c r="Z168" s="17"/>
      <c r="AA168" s="17"/>
      <c r="AB168" s="17"/>
      <c r="AC168" s="17"/>
      <c r="AD168" s="17"/>
      <c r="AE168" s="17"/>
      <c r="AF168" s="17"/>
      <c r="AG168" s="49"/>
      <c r="AH168" s="49"/>
      <c r="AI168" s="49"/>
      <c r="AJ168" s="49"/>
      <c r="AK168" s="49"/>
      <c r="AL168" s="68">
        <f>T20</f>
        <v>0</v>
      </c>
      <c r="AM168" s="68">
        <f>IF(U$9&gt;$D$6,0,AL168)</f>
        <v>0</v>
      </c>
      <c r="AN168" s="68">
        <f>IF(V$9&gt;$D$6,0,AM168)</f>
        <v>0</v>
      </c>
      <c r="AO168" s="3"/>
    </row>
    <row r="169" spans="1:41" x14ac:dyDescent="0.35">
      <c r="A169" s="17"/>
      <c r="C169" s="3" t="s">
        <v>267</v>
      </c>
      <c r="D169" s="8" t="s">
        <v>32</v>
      </c>
      <c r="E169" s="17"/>
      <c r="F169" s="19"/>
      <c r="G169" s="19"/>
      <c r="H169" s="19"/>
      <c r="I169" s="19"/>
      <c r="J169" s="19"/>
      <c r="K169" s="19"/>
      <c r="L169" s="21"/>
      <c r="M169" s="21"/>
      <c r="N169" s="21"/>
      <c r="O169" s="21"/>
      <c r="P169" s="21"/>
      <c r="Q169" s="21"/>
      <c r="R169" s="21"/>
      <c r="S169" s="21"/>
      <c r="T169" s="21"/>
      <c r="U169" s="21">
        <f>U129*U20</f>
        <v>0</v>
      </c>
      <c r="V169" s="21">
        <f>IF(V$9&gt;$D$6,0,U169)</f>
        <v>0</v>
      </c>
      <c r="W169" s="25"/>
      <c r="X169" s="17"/>
      <c r="Y169" s="17"/>
      <c r="Z169" s="17"/>
      <c r="AA169" s="17"/>
      <c r="AB169" s="17"/>
      <c r="AC169" s="17"/>
      <c r="AD169" s="17"/>
      <c r="AE169" s="17"/>
      <c r="AF169" s="17"/>
      <c r="AG169" s="49"/>
      <c r="AH169" s="49"/>
      <c r="AI169" s="49"/>
      <c r="AJ169" s="49"/>
      <c r="AK169" s="49"/>
      <c r="AL169" s="69"/>
      <c r="AM169" s="68">
        <f>U20</f>
        <v>0</v>
      </c>
      <c r="AN169" s="68">
        <f>IF(V$9&gt;$D$6,0,AM169)</f>
        <v>0</v>
      </c>
      <c r="AO169" s="3"/>
    </row>
    <row r="170" spans="1:41" x14ac:dyDescent="0.35">
      <c r="A170" s="17"/>
      <c r="C170" s="3" t="s">
        <v>268</v>
      </c>
      <c r="D170" s="8" t="s">
        <v>32</v>
      </c>
      <c r="E170" s="17"/>
      <c r="F170" s="19"/>
      <c r="G170" s="19"/>
      <c r="H170" s="19"/>
      <c r="I170" s="19"/>
      <c r="J170" s="19"/>
      <c r="K170" s="19"/>
      <c r="L170" s="21"/>
      <c r="M170" s="21"/>
      <c r="N170" s="21"/>
      <c r="O170" s="21"/>
      <c r="P170" s="21"/>
      <c r="Q170" s="21"/>
      <c r="R170" s="21"/>
      <c r="S170" s="21"/>
      <c r="T170" s="21"/>
      <c r="U170" s="21"/>
      <c r="V170" s="21">
        <f>V129*V20</f>
        <v>0</v>
      </c>
      <c r="W170" s="25"/>
      <c r="X170" s="17"/>
      <c r="Y170" s="17"/>
      <c r="Z170" s="17"/>
      <c r="AA170" s="17"/>
      <c r="AB170" s="17"/>
      <c r="AC170" s="17"/>
      <c r="AD170" s="17"/>
      <c r="AE170" s="17"/>
      <c r="AF170" s="17"/>
      <c r="AG170" s="49"/>
      <c r="AH170" s="49"/>
      <c r="AI170" s="49"/>
      <c r="AJ170" s="49"/>
      <c r="AK170" s="49"/>
      <c r="AL170" s="69"/>
      <c r="AM170" s="69"/>
      <c r="AN170" s="68">
        <f>V20</f>
        <v>0</v>
      </c>
      <c r="AO170" s="3"/>
    </row>
    <row r="171" spans="1:41" x14ac:dyDescent="0.35">
      <c r="A171" s="17"/>
      <c r="C171" s="9" t="s">
        <v>269</v>
      </c>
      <c r="D171" s="10" t="s">
        <v>32</v>
      </c>
      <c r="E171" s="23"/>
      <c r="F171" s="115">
        <f>SUM(F154:F170)</f>
        <v>0</v>
      </c>
      <c r="G171" s="115">
        <f t="shared" ref="G171" si="141">SUM(G154:G170)</f>
        <v>0</v>
      </c>
      <c r="H171" s="115">
        <f>SUM(H154:H170)*Z172</f>
        <v>6289.4918301542475</v>
      </c>
      <c r="I171" s="115">
        <f t="shared" ref="I171:V171" si="142">SUM(I154:I170)*AA172</f>
        <v>11166.401658775141</v>
      </c>
      <c r="J171" s="115">
        <f t="shared" si="142"/>
        <v>13970.355718137867</v>
      </c>
      <c r="K171" s="115">
        <f t="shared" si="142"/>
        <v>15204.857655925342</v>
      </c>
      <c r="L171" s="115">
        <f t="shared" si="142"/>
        <v>15932.524328749087</v>
      </c>
      <c r="M171" s="115">
        <f t="shared" si="142"/>
        <v>16414.296276095665</v>
      </c>
      <c r="N171" s="115">
        <f t="shared" si="142"/>
        <v>16707.859708653938</v>
      </c>
      <c r="O171" s="115">
        <f t="shared" si="142"/>
        <v>16961.590178438128</v>
      </c>
      <c r="P171" s="115">
        <f t="shared" si="142"/>
        <v>17174.60662018475</v>
      </c>
      <c r="Q171" s="115">
        <f t="shared" si="142"/>
        <v>17347.232260653189</v>
      </c>
      <c r="R171" s="115">
        <f t="shared" si="142"/>
        <v>11762.054225024745</v>
      </c>
      <c r="S171" s="115">
        <f t="shared" si="142"/>
        <v>7200.0097523426866</v>
      </c>
      <c r="T171" s="115">
        <f t="shared" si="142"/>
        <v>4432.9632702996314</v>
      </c>
      <c r="U171" s="115">
        <f t="shared" si="142"/>
        <v>3174.6386296527353</v>
      </c>
      <c r="V171" s="115">
        <f t="shared" si="142"/>
        <v>2399.3868764282865</v>
      </c>
      <c r="W171" s="62"/>
      <c r="X171" s="17"/>
      <c r="Y171" s="17"/>
      <c r="Z171" s="62">
        <f t="shared" ref="Z171:AN171" si="143">SUM(Z154:Z170)</f>
        <v>113.6655150027876</v>
      </c>
      <c r="AA171" s="62">
        <f t="shared" si="143"/>
        <v>206.47636743683802</v>
      </c>
      <c r="AB171" s="62">
        <f t="shared" si="143"/>
        <v>263.29252307562268</v>
      </c>
      <c r="AC171" s="62">
        <f t="shared" si="143"/>
        <v>289.82823011733046</v>
      </c>
      <c r="AD171" s="62">
        <f t="shared" si="143"/>
        <v>306.36610904514282</v>
      </c>
      <c r="AE171" s="62">
        <f t="shared" si="143"/>
        <v>317.90911161711045</v>
      </c>
      <c r="AF171" s="62">
        <f t="shared" si="143"/>
        <v>325.09345766992965</v>
      </c>
      <c r="AG171" s="62">
        <f t="shared" si="143"/>
        <v>331.43324555815735</v>
      </c>
      <c r="AH171" s="62">
        <f t="shared" si="143"/>
        <v>336.86510649398815</v>
      </c>
      <c r="AI171" s="62">
        <f t="shared" si="143"/>
        <v>341.35564204834236</v>
      </c>
      <c r="AJ171" s="62">
        <f t="shared" si="143"/>
        <v>341.35564204834236</v>
      </c>
      <c r="AK171" s="62">
        <f t="shared" si="143"/>
        <v>341.35564204834236</v>
      </c>
      <c r="AL171" s="62">
        <f t="shared" si="143"/>
        <v>341.35564204834236</v>
      </c>
      <c r="AM171" s="62">
        <f t="shared" si="143"/>
        <v>341.35564204834236</v>
      </c>
      <c r="AN171" s="62">
        <f t="shared" si="143"/>
        <v>341.35564204834236</v>
      </c>
      <c r="AO171" s="69" t="s">
        <v>395</v>
      </c>
    </row>
    <row r="172" spans="1:41" x14ac:dyDescent="0.35">
      <c r="A172" s="17"/>
      <c r="C172" s="71"/>
      <c r="D172" s="72"/>
      <c r="E172" s="74"/>
      <c r="F172" s="73"/>
      <c r="G172" s="73"/>
      <c r="H172" s="73"/>
      <c r="I172" s="73"/>
      <c r="J172" s="73"/>
      <c r="K172" s="73"/>
      <c r="L172" s="73"/>
      <c r="M172" s="73"/>
      <c r="N172" s="54" t="s">
        <v>403</v>
      </c>
      <c r="O172" s="73"/>
      <c r="P172" s="73"/>
      <c r="Q172" s="73"/>
      <c r="R172" s="73"/>
      <c r="S172" s="73"/>
      <c r="T172" s="73"/>
      <c r="U172" s="73"/>
      <c r="V172" s="73"/>
      <c r="W172" s="73"/>
      <c r="X172" s="17"/>
      <c r="Y172" s="17"/>
      <c r="Z172" s="70">
        <f t="shared" ref="Z172:AN172" si="144">Z115/Z171</f>
        <v>1</v>
      </c>
      <c r="AA172" s="70">
        <f t="shared" si="144"/>
        <v>1</v>
      </c>
      <c r="AB172" s="70">
        <f t="shared" si="144"/>
        <v>1</v>
      </c>
      <c r="AC172" s="70">
        <f t="shared" si="144"/>
        <v>1</v>
      </c>
      <c r="AD172" s="70">
        <f t="shared" si="144"/>
        <v>1</v>
      </c>
      <c r="AE172" s="70">
        <f t="shared" si="144"/>
        <v>1</v>
      </c>
      <c r="AF172" s="70">
        <f t="shared" si="144"/>
        <v>1</v>
      </c>
      <c r="AG172" s="70">
        <f t="shared" si="144"/>
        <v>1</v>
      </c>
      <c r="AH172" s="70">
        <f t="shared" si="144"/>
        <v>1</v>
      </c>
      <c r="AI172" s="70">
        <f t="shared" si="144"/>
        <v>1</v>
      </c>
      <c r="AJ172" s="70">
        <f t="shared" si="144"/>
        <v>0.67803636039988435</v>
      </c>
      <c r="AK172" s="70">
        <f t="shared" si="144"/>
        <v>0.41505236363691711</v>
      </c>
      <c r="AL172" s="70">
        <f t="shared" si="144"/>
        <v>0.25554297098762163</v>
      </c>
      <c r="AM172" s="70">
        <f t="shared" si="144"/>
        <v>0.18300548363864463</v>
      </c>
      <c r="AN172" s="70">
        <f t="shared" si="144"/>
        <v>0.13831525631155298</v>
      </c>
      <c r="AO172" s="69" t="s">
        <v>396</v>
      </c>
    </row>
    <row r="173" spans="1:41" x14ac:dyDescent="0.35">
      <c r="A173" s="17"/>
      <c r="C173" s="9" t="s">
        <v>270</v>
      </c>
      <c r="D173" s="10" t="s">
        <v>20</v>
      </c>
      <c r="E173" s="23"/>
      <c r="F173" s="22">
        <f>F150*F117+F171*F118</f>
        <v>0</v>
      </c>
      <c r="G173" s="22">
        <f t="shared" ref="G173:V173" si="145">G150*G117+G171*G118</f>
        <v>0</v>
      </c>
      <c r="H173" s="22">
        <f>H150*H117+H171*H118</f>
        <v>1139.4350091547751</v>
      </c>
      <c r="I173" s="22">
        <f t="shared" si="145"/>
        <v>2039.141169068828</v>
      </c>
      <c r="J173" s="22">
        <f t="shared" si="145"/>
        <v>2574.0921495565512</v>
      </c>
      <c r="K173" s="22">
        <f t="shared" si="145"/>
        <v>2828.7029506460331</v>
      </c>
      <c r="L173" s="22">
        <f t="shared" si="145"/>
        <v>2993.4131369851675</v>
      </c>
      <c r="M173" s="22">
        <f t="shared" si="145"/>
        <v>3114.7164760145715</v>
      </c>
      <c r="N173" s="22">
        <f t="shared" si="145"/>
        <v>3202.260377891444</v>
      </c>
      <c r="O173" s="22">
        <f t="shared" si="145"/>
        <v>3283.7988683211643</v>
      </c>
      <c r="P173" s="22">
        <f t="shared" si="145"/>
        <v>3358.9868273965621</v>
      </c>
      <c r="Q173" s="22">
        <f t="shared" si="145"/>
        <v>3427.5274557573939</v>
      </c>
      <c r="R173" s="22">
        <f t="shared" si="145"/>
        <v>2354.0839004942818</v>
      </c>
      <c r="S173" s="22">
        <f t="shared" si="145"/>
        <v>1477.4879142990121</v>
      </c>
      <c r="T173" s="22">
        <f t="shared" si="145"/>
        <v>946.36150639025448</v>
      </c>
      <c r="U173" s="22">
        <f>U150*U117+U171*U118</f>
        <v>705.50548402719483</v>
      </c>
      <c r="V173" s="22">
        <f t="shared" si="145"/>
        <v>557.51923301204602</v>
      </c>
      <c r="W173" s="62"/>
      <c r="X173" s="17"/>
      <c r="Y173" s="17"/>
    </row>
    <row r="174" spans="1:41" ht="12" customHeight="1" x14ac:dyDescent="0.35">
      <c r="A174" s="17"/>
      <c r="C174" s="71"/>
      <c r="D174" s="72"/>
      <c r="E174" s="74"/>
      <c r="F174" s="73"/>
      <c r="G174" s="73"/>
      <c r="H174" s="73"/>
      <c r="I174" s="73"/>
      <c r="J174" s="73"/>
      <c r="K174" s="73"/>
      <c r="L174" s="73"/>
      <c r="M174" s="73"/>
      <c r="N174" s="73"/>
      <c r="O174" s="73"/>
      <c r="P174" s="73"/>
      <c r="Q174" s="73"/>
      <c r="R174" s="73"/>
      <c r="S174" s="73"/>
      <c r="T174" s="73"/>
      <c r="U174" s="73"/>
      <c r="V174" s="73"/>
      <c r="W174" s="73"/>
      <c r="X174" s="17"/>
      <c r="Y174" s="17"/>
    </row>
    <row r="175" spans="1:41" s="3" customFormat="1" ht="12" customHeight="1" x14ac:dyDescent="0.3">
      <c r="A175" s="17"/>
      <c r="C175" s="9" t="s">
        <v>271</v>
      </c>
      <c r="D175" s="10" t="s">
        <v>20</v>
      </c>
      <c r="E175" s="17"/>
      <c r="F175" s="22">
        <f>F173-F120</f>
        <v>0</v>
      </c>
      <c r="G175" s="22">
        <f t="shared" ref="G175:V175" si="146">G173-G120</f>
        <v>0</v>
      </c>
      <c r="H175" s="22">
        <f>H173-H120</f>
        <v>-820.22070043378767</v>
      </c>
      <c r="I175" s="22">
        <f t="shared" si="146"/>
        <v>-1550.3537948150881</v>
      </c>
      <c r="J175" s="22">
        <f t="shared" si="146"/>
        <v>-2044.7254525880612</v>
      </c>
      <c r="K175" s="22">
        <f t="shared" si="146"/>
        <v>-2305.0499816175361</v>
      </c>
      <c r="L175" s="22">
        <f t="shared" si="146"/>
        <v>-2487.08245381286</v>
      </c>
      <c r="M175" s="22">
        <f t="shared" si="146"/>
        <v>-2629.1381388536111</v>
      </c>
      <c r="N175" s="22">
        <f t="shared" si="146"/>
        <v>-2730.4594179900664</v>
      </c>
      <c r="O175" s="22">
        <f t="shared" si="146"/>
        <v>-2825.9811902423971</v>
      </c>
      <c r="P175" s="22">
        <f t="shared" si="146"/>
        <v>-2914.5523836397833</v>
      </c>
      <c r="Q175" s="22">
        <f t="shared" si="146"/>
        <v>-2995.1024604030408</v>
      </c>
      <c r="R175" s="22">
        <f t="shared" si="146"/>
        <v>-2052.3339434326635</v>
      </c>
      <c r="S175" s="22">
        <f>S173-S120</f>
        <v>-1282.5208499982837</v>
      </c>
      <c r="T175" s="22">
        <f t="shared" si="146"/>
        <v>-816.28684232611715</v>
      </c>
      <c r="U175" s="22">
        <f>U173-U120</f>
        <v>-605.09103045551615</v>
      </c>
      <c r="V175" s="22">
        <f t="shared" si="146"/>
        <v>-475.46833116571474</v>
      </c>
      <c r="W175" s="62"/>
      <c r="X175" s="22"/>
      <c r="Y175" s="22"/>
      <c r="Z175" s="22"/>
      <c r="AA175" s="22"/>
      <c r="AB175" s="22"/>
      <c r="AC175" s="22"/>
      <c r="AD175" s="22"/>
      <c r="AE175" s="17"/>
      <c r="AF175" s="17"/>
      <c r="AG175" s="17"/>
      <c r="AH175" s="17"/>
      <c r="AI175" s="17"/>
      <c r="AJ175" s="17"/>
      <c r="AK175" s="17"/>
    </row>
    <row r="176" spans="1:41" ht="12" customHeight="1" x14ac:dyDescent="0.35">
      <c r="A176" s="17"/>
      <c r="C176" s="71"/>
      <c r="D176" s="72"/>
      <c r="E176" s="74"/>
      <c r="F176" s="73"/>
      <c r="G176" s="73"/>
      <c r="H176" s="73"/>
      <c r="I176" s="73"/>
      <c r="J176" s="73"/>
      <c r="K176" s="73"/>
      <c r="L176" s="73"/>
      <c r="M176" s="73"/>
      <c r="N176" s="73"/>
      <c r="O176" s="73"/>
      <c r="P176" s="73"/>
      <c r="Q176" s="73"/>
      <c r="R176" s="73"/>
      <c r="S176" s="73"/>
      <c r="T176" s="73"/>
      <c r="U176" s="73"/>
      <c r="V176" s="73"/>
      <c r="W176" s="73"/>
      <c r="X176" s="17"/>
      <c r="AJ176" s="25"/>
      <c r="AK176" s="25"/>
    </row>
    <row r="177" spans="1:41" ht="12" customHeight="1" x14ac:dyDescent="0.35">
      <c r="A177" s="17"/>
      <c r="C177" s="11" t="s">
        <v>272</v>
      </c>
      <c r="D177" s="13" t="s">
        <v>20</v>
      </c>
      <c r="E177" s="25"/>
      <c r="F177" s="22">
        <f>F60+F175</f>
        <v>0</v>
      </c>
      <c r="G177" s="22">
        <f t="shared" ref="G177:V177" si="147">G60+G175</f>
        <v>0</v>
      </c>
      <c r="H177" s="22">
        <f>H60+H175</f>
        <v>3266.6657136839958</v>
      </c>
      <c r="I177" s="22">
        <f t="shared" si="147"/>
        <v>1447.7104099498126</v>
      </c>
      <c r="J177" s="22">
        <f>J60+J175</f>
        <v>-328.75531881361985</v>
      </c>
      <c r="K177" s="22">
        <f t="shared" si="147"/>
        <v>-1547.3333765962077</v>
      </c>
      <c r="L177" s="22">
        <f t="shared" si="147"/>
        <v>-2043.9760817481977</v>
      </c>
      <c r="M177" s="22">
        <f t="shared" si="147"/>
        <v>-2321.2448088878768</v>
      </c>
      <c r="N177" s="22">
        <f t="shared" si="147"/>
        <v>-2547.4727370513515</v>
      </c>
      <c r="O177" s="22">
        <f t="shared" si="147"/>
        <v>-2670.4663676195578</v>
      </c>
      <c r="P177" s="22">
        <f t="shared" si="147"/>
        <v>-2782.3165991598357</v>
      </c>
      <c r="Q177" s="22">
        <f t="shared" si="147"/>
        <v>-2886.7522210548946</v>
      </c>
      <c r="R177" s="22">
        <f t="shared" si="147"/>
        <v>-2075.8015992544256</v>
      </c>
      <c r="S177" s="22">
        <f t="shared" si="147"/>
        <v>-1300.3648602887577</v>
      </c>
      <c r="T177" s="22">
        <f t="shared" si="147"/>
        <v>-828.65796751254288</v>
      </c>
      <c r="U177" s="22">
        <f t="shared" si="147"/>
        <v>-613.15809649381401</v>
      </c>
      <c r="V177" s="22">
        <f t="shared" si="147"/>
        <v>-479.97215102208281</v>
      </c>
      <c r="W177" s="62"/>
      <c r="X177" s="22"/>
      <c r="Y177" s="22"/>
      <c r="Z177" s="22"/>
      <c r="AA177" s="22"/>
      <c r="AB177" s="22"/>
      <c r="AC177" s="22"/>
      <c r="AD177" s="22"/>
      <c r="AJ177" s="25"/>
      <c r="AK177" s="25"/>
    </row>
    <row r="178" spans="1:41" s="25" customFormat="1" ht="12" customHeight="1" x14ac:dyDescent="0.35">
      <c r="A178" s="17"/>
      <c r="C178" s="71"/>
      <c r="D178" s="72"/>
      <c r="E178" s="74"/>
      <c r="F178" s="73"/>
      <c r="G178" s="73"/>
      <c r="H178" s="73"/>
      <c r="I178" s="73"/>
      <c r="J178" s="73"/>
      <c r="K178" s="73"/>
      <c r="L178" s="73"/>
      <c r="M178" s="73"/>
      <c r="N178" s="73"/>
      <c r="O178" s="73"/>
      <c r="P178" s="73"/>
      <c r="Q178" s="73"/>
      <c r="R178" s="73"/>
      <c r="S178" s="73"/>
      <c r="T178" s="73"/>
      <c r="U178" s="73"/>
      <c r="V178" s="73"/>
      <c r="W178" s="73"/>
      <c r="Y178" s="16"/>
      <c r="Z178" s="16"/>
      <c r="AA178" s="16"/>
      <c r="AB178" s="16"/>
      <c r="AC178" s="16"/>
      <c r="AD178" s="16"/>
    </row>
    <row r="179" spans="1:41" ht="12" customHeight="1" x14ac:dyDescent="0.35">
      <c r="A179" s="17"/>
      <c r="C179" s="9" t="s">
        <v>273</v>
      </c>
      <c r="D179" s="10" t="s">
        <v>20</v>
      </c>
      <c r="E179" s="25"/>
      <c r="F179" s="22">
        <f>F177</f>
        <v>0</v>
      </c>
      <c r="G179" s="22">
        <f>IF(G$9&gt;$D$6,0,F179+G177)</f>
        <v>0</v>
      </c>
      <c r="H179" s="22">
        <f>IF(H$9&gt;$D$6,0,G179+H177)</f>
        <v>3266.6657136839958</v>
      </c>
      <c r="I179" s="22">
        <f t="shared" ref="I179:V179" si="148">IF(I$9&gt;$D$6,0,H179+I177)</f>
        <v>4714.3761236338087</v>
      </c>
      <c r="J179" s="22">
        <f t="shared" si="148"/>
        <v>4385.6208048201888</v>
      </c>
      <c r="K179" s="22">
        <f t="shared" si="148"/>
        <v>2838.2874282239809</v>
      </c>
      <c r="L179" s="22">
        <f>IF(L$9&gt;$D$6,0,K179+L177)</f>
        <v>794.31134647578324</v>
      </c>
      <c r="M179" s="22">
        <f t="shared" si="148"/>
        <v>-1526.9334624120936</v>
      </c>
      <c r="N179" s="22">
        <f t="shared" si="148"/>
        <v>-4074.4061994634449</v>
      </c>
      <c r="O179" s="22">
        <f t="shared" si="148"/>
        <v>-6744.8725670830027</v>
      </c>
      <c r="P179" s="22">
        <f t="shared" si="148"/>
        <v>-9527.1891662428388</v>
      </c>
      <c r="Q179" s="22">
        <f t="shared" si="148"/>
        <v>-12413.941387297733</v>
      </c>
      <c r="R179" s="22">
        <f t="shared" si="148"/>
        <v>-14489.742986552159</v>
      </c>
      <c r="S179" s="22">
        <f t="shared" si="148"/>
        <v>-15790.107846840916</v>
      </c>
      <c r="T179" s="22">
        <f>IF(T$9&gt;$D$6,0,S179+T177)</f>
        <v>-16618.765814353457</v>
      </c>
      <c r="U179" s="22">
        <f t="shared" si="148"/>
        <v>-17231.923910847272</v>
      </c>
      <c r="V179" s="22">
        <f t="shared" si="148"/>
        <v>-17711.896061869356</v>
      </c>
      <c r="W179" s="62"/>
      <c r="AF179" s="17"/>
      <c r="AJ179" s="25"/>
      <c r="AK179" s="25"/>
    </row>
    <row r="180" spans="1:41" ht="12" customHeight="1" x14ac:dyDescent="0.35">
      <c r="C180" s="71"/>
      <c r="D180" s="72"/>
      <c r="E180" s="74"/>
      <c r="F180" s="73"/>
      <c r="G180" s="73"/>
      <c r="H180" s="73"/>
      <c r="I180" s="73"/>
      <c r="J180" s="73"/>
      <c r="K180" s="73"/>
      <c r="L180" s="73"/>
      <c r="M180" s="73"/>
      <c r="N180" s="73"/>
      <c r="O180" s="73"/>
      <c r="P180" s="73"/>
      <c r="Q180" s="73"/>
      <c r="R180" s="73"/>
      <c r="S180" s="73"/>
      <c r="T180" s="73"/>
      <c r="U180" s="73"/>
      <c r="V180" s="73"/>
      <c r="W180" s="73"/>
      <c r="X180" s="17"/>
      <c r="Y180" s="17"/>
      <c r="Z180" s="17"/>
      <c r="AA180" s="17"/>
      <c r="AB180" s="17"/>
      <c r="AC180" s="17"/>
      <c r="AD180" s="17"/>
      <c r="AE180" s="17"/>
      <c r="AF180" s="17"/>
      <c r="AG180" s="17"/>
      <c r="AH180" s="17"/>
      <c r="AI180" s="17"/>
      <c r="AJ180" s="17"/>
      <c r="AK180" s="17"/>
      <c r="AL180" s="3"/>
      <c r="AM180" s="3"/>
      <c r="AN180" s="3"/>
      <c r="AO180" s="3"/>
    </row>
    <row r="181" spans="1:41" ht="12" customHeight="1" x14ac:dyDescent="0.35">
      <c r="X181" s="33"/>
      <c r="Y181" s="33"/>
      <c r="Z181" s="33"/>
      <c r="AA181" s="33"/>
      <c r="AB181" s="33"/>
      <c r="AC181" s="33"/>
      <c r="AD181" s="33"/>
      <c r="AF181" s="17"/>
      <c r="AJ181" s="25"/>
      <c r="AK181" s="25"/>
    </row>
    <row r="182" spans="1:41" x14ac:dyDescent="0.35">
      <c r="C182" s="11" t="s">
        <v>353</v>
      </c>
    </row>
    <row r="183" spans="1:41" x14ac:dyDescent="0.35">
      <c r="C183" s="77" t="s">
        <v>357</v>
      </c>
      <c r="D183" s="37">
        <v>2.5</v>
      </c>
      <c r="E183" s="58"/>
      <c r="F183" s="110"/>
      <c r="G183" s="110"/>
      <c r="H183" s="110"/>
      <c r="I183" s="110"/>
      <c r="J183" s="110"/>
      <c r="K183" s="110"/>
      <c r="L183" s="110"/>
      <c r="M183" s="110"/>
      <c r="N183" s="110"/>
      <c r="O183" s="110"/>
      <c r="P183" s="110"/>
      <c r="Q183" s="110"/>
      <c r="R183" s="110"/>
      <c r="S183" s="110"/>
      <c r="T183" s="110"/>
      <c r="U183" s="110"/>
      <c r="V183" s="110"/>
      <c r="W183" s="77"/>
    </row>
    <row r="184" spans="1:41" x14ac:dyDescent="0.35">
      <c r="C184" s="77"/>
      <c r="D184" s="112"/>
      <c r="E184" s="58"/>
      <c r="F184" s="110"/>
      <c r="G184" s="110"/>
      <c r="H184" s="110"/>
      <c r="I184" s="110"/>
      <c r="J184" s="110"/>
      <c r="K184" s="110"/>
      <c r="L184" s="110"/>
      <c r="M184" s="110"/>
      <c r="N184" s="110"/>
      <c r="O184" s="110"/>
      <c r="P184" s="110"/>
      <c r="Q184" s="110"/>
      <c r="R184" s="110"/>
      <c r="S184" s="110"/>
      <c r="T184" s="110"/>
      <c r="U184" s="110"/>
      <c r="V184" s="110"/>
      <c r="W184" s="111" t="s">
        <v>392</v>
      </c>
    </row>
    <row r="185" spans="1:41" x14ac:dyDescent="0.35">
      <c r="C185" s="77" t="s">
        <v>358</v>
      </c>
      <c r="D185" s="58"/>
      <c r="E185" s="58"/>
      <c r="F185" s="78"/>
      <c r="G185" s="78"/>
      <c r="H185" s="78">
        <f t="shared" ref="H185:V185" si="149">H15*$D$183</f>
        <v>25.508242102220713</v>
      </c>
      <c r="I185" s="78">
        <f t="shared" si="149"/>
        <v>17.844446364680401</v>
      </c>
      <c r="J185" s="78">
        <f t="shared" si="149"/>
        <v>9.8292546274690054</v>
      </c>
      <c r="K185" s="78">
        <f t="shared" si="149"/>
        <v>4.6564301102361751</v>
      </c>
      <c r="L185" s="78">
        <f t="shared" si="149"/>
        <v>3.0727440082167705</v>
      </c>
      <c r="M185" s="78">
        <f t="shared" si="149"/>
        <v>2.2948138154300266</v>
      </c>
      <c r="N185" s="78">
        <f t="shared" si="149"/>
        <v>1.5854562367549827</v>
      </c>
      <c r="O185" s="78">
        <f t="shared" si="149"/>
        <v>1.6848169458882221</v>
      </c>
      <c r="P185" s="78">
        <f t="shared" si="149"/>
        <v>1.8135416181669384</v>
      </c>
      <c r="Q185" s="78">
        <f t="shared" si="149"/>
        <v>1.7979635091408586</v>
      </c>
      <c r="R185" s="78">
        <f t="shared" si="149"/>
        <v>1.6818222027682119</v>
      </c>
      <c r="S185" s="78">
        <f t="shared" si="149"/>
        <v>1.5890594907526414</v>
      </c>
      <c r="T185" s="78">
        <f t="shared" si="149"/>
        <v>1.5492345881933931</v>
      </c>
      <c r="U185" s="78">
        <f t="shared" si="149"/>
        <v>1.409536207966207</v>
      </c>
      <c r="V185" s="78">
        <f t="shared" si="149"/>
        <v>1.290736707375796</v>
      </c>
      <c r="W185" s="79">
        <f>SUM(H185:V185)</f>
        <v>77.608098535260353</v>
      </c>
    </row>
    <row r="186" spans="1:41" x14ac:dyDescent="0.35">
      <c r="C186" s="77" t="s">
        <v>359</v>
      </c>
      <c r="D186" s="58"/>
      <c r="E186" s="58"/>
      <c r="F186" s="78"/>
      <c r="G186" s="78"/>
      <c r="H186" s="78">
        <f t="shared" ref="H186:V186" si="150">H16*$D$183</f>
        <v>284.16378750696902</v>
      </c>
      <c r="I186" s="78">
        <f t="shared" si="150"/>
        <v>232.02713108512603</v>
      </c>
      <c r="J186" s="78">
        <f t="shared" si="150"/>
        <v>142.04038909696172</v>
      </c>
      <c r="K186" s="78">
        <f t="shared" si="150"/>
        <v>66.339267604269409</v>
      </c>
      <c r="L186" s="78">
        <f t="shared" si="150"/>
        <v>41.344697319530937</v>
      </c>
      <c r="M186" s="78">
        <f t="shared" si="150"/>
        <v>28.857506429919017</v>
      </c>
      <c r="N186" s="78">
        <f t="shared" si="150"/>
        <v>17.960865132047989</v>
      </c>
      <c r="O186" s="78">
        <f t="shared" si="150"/>
        <v>15.849469720569193</v>
      </c>
      <c r="P186" s="78">
        <f t="shared" si="150"/>
        <v>13.579652339577045</v>
      </c>
      <c r="Q186" s="78">
        <f t="shared" si="150"/>
        <v>11.226338885885506</v>
      </c>
      <c r="R186" s="78">
        <f t="shared" si="150"/>
        <v>9.4035252271725422</v>
      </c>
      <c r="S186" s="78">
        <f t="shared" si="150"/>
        <v>7.5994534264713973</v>
      </c>
      <c r="T186" s="78">
        <f t="shared" si="150"/>
        <v>5.916811245608276</v>
      </c>
      <c r="U186" s="78">
        <f t="shared" si="150"/>
        <v>4.4365661878104827</v>
      </c>
      <c r="V186" s="78">
        <f t="shared" si="150"/>
        <v>3.2065442132165738</v>
      </c>
      <c r="W186" s="79">
        <f>SUM(H186:V186)</f>
        <v>883.95200542113514</v>
      </c>
    </row>
    <row r="187" spans="1:41" x14ac:dyDescent="0.35">
      <c r="C187" s="77"/>
      <c r="D187" s="58"/>
      <c r="E187" s="58"/>
      <c r="F187" s="78"/>
      <c r="G187" s="78"/>
      <c r="H187" s="78"/>
      <c r="I187" s="78"/>
      <c r="J187" s="78"/>
      <c r="K187" s="78"/>
      <c r="L187" s="78"/>
      <c r="M187" s="78"/>
      <c r="N187" s="78"/>
      <c r="O187" s="78"/>
      <c r="P187" s="78"/>
      <c r="Q187" s="78"/>
      <c r="R187" s="78"/>
      <c r="S187" s="78"/>
      <c r="T187" s="78"/>
      <c r="U187" s="78"/>
      <c r="V187" s="78"/>
      <c r="W187" s="79"/>
    </row>
    <row r="188" spans="1:41" x14ac:dyDescent="0.35">
      <c r="C188" s="77" t="s">
        <v>360</v>
      </c>
      <c r="D188" s="58"/>
      <c r="E188" s="58"/>
      <c r="F188" s="90"/>
      <c r="G188" s="90"/>
      <c r="H188" s="78">
        <f t="shared" ref="H188:V189" si="151">0*$D$183</f>
        <v>0</v>
      </c>
      <c r="I188" s="78">
        <f t="shared" si="151"/>
        <v>0</v>
      </c>
      <c r="J188" s="78">
        <f t="shared" si="151"/>
        <v>0</v>
      </c>
      <c r="K188" s="78">
        <f t="shared" si="151"/>
        <v>0</v>
      </c>
      <c r="L188" s="78">
        <f t="shared" si="151"/>
        <v>0</v>
      </c>
      <c r="M188" s="78">
        <f t="shared" si="151"/>
        <v>0</v>
      </c>
      <c r="N188" s="78">
        <f t="shared" si="151"/>
        <v>0</v>
      </c>
      <c r="O188" s="78">
        <f t="shared" si="151"/>
        <v>0</v>
      </c>
      <c r="P188" s="78">
        <f t="shared" si="151"/>
        <v>0</v>
      </c>
      <c r="Q188" s="78">
        <f t="shared" si="151"/>
        <v>0</v>
      </c>
      <c r="R188" s="78">
        <f t="shared" si="151"/>
        <v>0</v>
      </c>
      <c r="S188" s="78">
        <f t="shared" si="151"/>
        <v>0</v>
      </c>
      <c r="T188" s="78">
        <f t="shared" si="151"/>
        <v>0</v>
      </c>
      <c r="U188" s="78">
        <f t="shared" si="151"/>
        <v>0</v>
      </c>
      <c r="V188" s="78">
        <f t="shared" si="151"/>
        <v>0</v>
      </c>
      <c r="W188" s="79">
        <f>SUM(H188:V188)</f>
        <v>0</v>
      </c>
    </row>
    <row r="189" spans="1:41" x14ac:dyDescent="0.35">
      <c r="C189" s="77" t="s">
        <v>361</v>
      </c>
      <c r="D189" s="58"/>
      <c r="E189" s="58"/>
      <c r="F189" s="90"/>
      <c r="G189" s="90"/>
      <c r="H189" s="78">
        <f t="shared" si="151"/>
        <v>0</v>
      </c>
      <c r="I189" s="78">
        <f t="shared" si="151"/>
        <v>0</v>
      </c>
      <c r="J189" s="78">
        <f t="shared" si="151"/>
        <v>0</v>
      </c>
      <c r="K189" s="78">
        <f t="shared" si="151"/>
        <v>0</v>
      </c>
      <c r="L189" s="78">
        <f t="shared" si="151"/>
        <v>0</v>
      </c>
      <c r="M189" s="78">
        <f t="shared" si="151"/>
        <v>0</v>
      </c>
      <c r="N189" s="78">
        <f t="shared" si="151"/>
        <v>0</v>
      </c>
      <c r="O189" s="78">
        <f t="shared" si="151"/>
        <v>0</v>
      </c>
      <c r="P189" s="78">
        <f t="shared" si="151"/>
        <v>0</v>
      </c>
      <c r="Q189" s="78">
        <f t="shared" si="151"/>
        <v>0</v>
      </c>
      <c r="R189" s="78">
        <f t="shared" si="151"/>
        <v>0</v>
      </c>
      <c r="S189" s="78">
        <f t="shared" si="151"/>
        <v>0</v>
      </c>
      <c r="T189" s="78">
        <f t="shared" si="151"/>
        <v>0</v>
      </c>
      <c r="U189" s="78">
        <f t="shared" si="151"/>
        <v>0</v>
      </c>
      <c r="V189" s="78">
        <f t="shared" si="151"/>
        <v>0</v>
      </c>
      <c r="W189" s="79">
        <f>SUM(H189:V189)</f>
        <v>0</v>
      </c>
    </row>
    <row r="190" spans="1:41" x14ac:dyDescent="0.35">
      <c r="C190" s="77"/>
      <c r="D190" s="58"/>
      <c r="E190" s="58"/>
      <c r="F190" s="90"/>
      <c r="G190" s="90"/>
      <c r="H190" s="78"/>
      <c r="I190" s="78"/>
      <c r="J190" s="78"/>
      <c r="K190" s="78"/>
      <c r="L190" s="78"/>
      <c r="M190" s="78"/>
      <c r="N190" s="78"/>
      <c r="O190" s="78"/>
      <c r="P190" s="78"/>
      <c r="Q190" s="78"/>
      <c r="R190" s="78"/>
      <c r="S190" s="78"/>
      <c r="T190" s="78"/>
      <c r="U190" s="78"/>
      <c r="V190" s="78"/>
      <c r="W190" s="79"/>
    </row>
    <row r="191" spans="1:41" x14ac:dyDescent="0.35">
      <c r="C191" s="77" t="s">
        <v>354</v>
      </c>
      <c r="D191" s="58"/>
      <c r="E191" s="58"/>
      <c r="F191" s="78"/>
      <c r="G191" s="78"/>
      <c r="H191" s="78">
        <f>H185-H188</f>
        <v>25.508242102220713</v>
      </c>
      <c r="I191" s="78">
        <f t="shared" ref="I191:V191" si="152">I185-I188</f>
        <v>17.844446364680401</v>
      </c>
      <c r="J191" s="78">
        <f t="shared" si="152"/>
        <v>9.8292546274690054</v>
      </c>
      <c r="K191" s="78">
        <f t="shared" si="152"/>
        <v>4.6564301102361751</v>
      </c>
      <c r="L191" s="78">
        <f t="shared" si="152"/>
        <v>3.0727440082167705</v>
      </c>
      <c r="M191" s="78">
        <f t="shared" si="152"/>
        <v>2.2948138154300266</v>
      </c>
      <c r="N191" s="78">
        <f t="shared" si="152"/>
        <v>1.5854562367549827</v>
      </c>
      <c r="O191" s="78">
        <f t="shared" si="152"/>
        <v>1.6848169458882221</v>
      </c>
      <c r="P191" s="78">
        <f t="shared" si="152"/>
        <v>1.8135416181669384</v>
      </c>
      <c r="Q191" s="78">
        <f t="shared" si="152"/>
        <v>1.7979635091408586</v>
      </c>
      <c r="R191" s="78">
        <f t="shared" si="152"/>
        <v>1.6818222027682119</v>
      </c>
      <c r="S191" s="78">
        <f t="shared" si="152"/>
        <v>1.5890594907526414</v>
      </c>
      <c r="T191" s="78">
        <f t="shared" si="152"/>
        <v>1.5492345881933931</v>
      </c>
      <c r="U191" s="78">
        <f t="shared" si="152"/>
        <v>1.409536207966207</v>
      </c>
      <c r="V191" s="78">
        <f t="shared" si="152"/>
        <v>1.290736707375796</v>
      </c>
      <c r="W191" s="79">
        <f>SUM(H191:V191)</f>
        <v>77.608098535260353</v>
      </c>
    </row>
    <row r="192" spans="1:41" x14ac:dyDescent="0.35">
      <c r="C192" s="85" t="s">
        <v>355</v>
      </c>
      <c r="D192" s="86"/>
      <c r="E192" s="86"/>
      <c r="F192" s="86"/>
      <c r="G192" s="86"/>
      <c r="H192" s="87">
        <f>H186-H189</f>
        <v>284.16378750696902</v>
      </c>
      <c r="I192" s="87">
        <f t="shared" ref="I192:V192" si="153">I186-I189</f>
        <v>232.02713108512603</v>
      </c>
      <c r="J192" s="87">
        <f t="shared" si="153"/>
        <v>142.04038909696172</v>
      </c>
      <c r="K192" s="87">
        <f t="shared" si="153"/>
        <v>66.339267604269409</v>
      </c>
      <c r="L192" s="87">
        <f t="shared" si="153"/>
        <v>41.344697319530937</v>
      </c>
      <c r="M192" s="87">
        <f t="shared" si="153"/>
        <v>28.857506429919017</v>
      </c>
      <c r="N192" s="87">
        <f t="shared" si="153"/>
        <v>17.960865132047989</v>
      </c>
      <c r="O192" s="87">
        <f t="shared" si="153"/>
        <v>15.849469720569193</v>
      </c>
      <c r="P192" s="87">
        <f t="shared" si="153"/>
        <v>13.579652339577045</v>
      </c>
      <c r="Q192" s="87">
        <f t="shared" si="153"/>
        <v>11.226338885885506</v>
      </c>
      <c r="R192" s="87">
        <f t="shared" si="153"/>
        <v>9.4035252271725422</v>
      </c>
      <c r="S192" s="87">
        <f t="shared" si="153"/>
        <v>7.5994534264713973</v>
      </c>
      <c r="T192" s="87">
        <f t="shared" si="153"/>
        <v>5.916811245608276</v>
      </c>
      <c r="U192" s="87">
        <f t="shared" si="153"/>
        <v>4.4365661878104827</v>
      </c>
      <c r="V192" s="87">
        <f t="shared" si="153"/>
        <v>3.2065442132165738</v>
      </c>
      <c r="W192" s="88">
        <f>SUM(H192:V192)</f>
        <v>883.95200542113514</v>
      </c>
    </row>
    <row r="193" spans="3:37" x14ac:dyDescent="0.35">
      <c r="C193" s="80" t="s">
        <v>356</v>
      </c>
      <c r="D193" s="58"/>
      <c r="E193" s="58"/>
      <c r="F193" s="78"/>
      <c r="G193" s="78"/>
      <c r="H193" s="94">
        <f>H191+H192</f>
        <v>309.67202960918974</v>
      </c>
      <c r="I193" s="94">
        <f t="shared" ref="I193:V193" si="154">I191+I192</f>
        <v>249.87157744980644</v>
      </c>
      <c r="J193" s="94">
        <f t="shared" si="154"/>
        <v>151.86964372443072</v>
      </c>
      <c r="K193" s="94">
        <f t="shared" si="154"/>
        <v>70.995697714505582</v>
      </c>
      <c r="L193" s="94">
        <f t="shared" si="154"/>
        <v>44.41744132774771</v>
      </c>
      <c r="M193" s="94">
        <f t="shared" si="154"/>
        <v>31.152320245349042</v>
      </c>
      <c r="N193" s="94">
        <f t="shared" si="154"/>
        <v>19.546321368802971</v>
      </c>
      <c r="O193" s="94">
        <f t="shared" si="154"/>
        <v>17.534286666457415</v>
      </c>
      <c r="P193" s="94">
        <f t="shared" si="154"/>
        <v>15.393193957743984</v>
      </c>
      <c r="Q193" s="94">
        <f t="shared" si="154"/>
        <v>13.024302395026364</v>
      </c>
      <c r="R193" s="94">
        <f t="shared" si="154"/>
        <v>11.085347429940754</v>
      </c>
      <c r="S193" s="94">
        <f t="shared" si="154"/>
        <v>9.1885129172240383</v>
      </c>
      <c r="T193" s="94">
        <f t="shared" si="154"/>
        <v>7.4660458338016689</v>
      </c>
      <c r="U193" s="94">
        <f t="shared" si="154"/>
        <v>5.8461023957766898</v>
      </c>
      <c r="V193" s="94">
        <f t="shared" si="154"/>
        <v>4.4972809205923703</v>
      </c>
      <c r="W193" s="79">
        <f>W191+W192</f>
        <v>961.56010395639555</v>
      </c>
    </row>
    <row r="196" spans="3:37" x14ac:dyDescent="0.35">
      <c r="C196" s="11" t="s">
        <v>377</v>
      </c>
      <c r="D196" s="11"/>
    </row>
    <row r="197" spans="3:37" x14ac:dyDescent="0.35">
      <c r="C197" s="77" t="s">
        <v>379</v>
      </c>
      <c r="D197" s="37">
        <v>0.375</v>
      </c>
      <c r="E197" s="58"/>
      <c r="F197" s="58"/>
      <c r="G197" s="58"/>
      <c r="H197" s="58"/>
      <c r="I197" s="58"/>
      <c r="J197" s="58"/>
      <c r="K197" s="58"/>
      <c r="L197" s="58"/>
      <c r="M197" s="58"/>
      <c r="N197" s="58"/>
      <c r="O197" s="58"/>
      <c r="P197" s="58"/>
      <c r="Q197" s="58"/>
      <c r="R197" s="58"/>
      <c r="S197" s="58"/>
      <c r="T197" s="58"/>
      <c r="U197" s="58"/>
      <c r="V197" s="58"/>
      <c r="W197" s="58"/>
    </row>
    <row r="198" spans="3:37" x14ac:dyDescent="0.35">
      <c r="C198" s="77" t="s">
        <v>378</v>
      </c>
      <c r="D198" s="37">
        <v>4.75</v>
      </c>
      <c r="E198" s="58"/>
      <c r="F198" s="58"/>
      <c r="G198" s="58"/>
      <c r="H198" s="58"/>
      <c r="I198" s="58"/>
      <c r="J198" s="58"/>
      <c r="K198" s="58"/>
      <c r="L198" s="58"/>
      <c r="M198" s="58"/>
      <c r="N198" s="58"/>
      <c r="O198" s="58"/>
      <c r="P198" s="58"/>
      <c r="Q198" s="58"/>
      <c r="R198" s="58"/>
      <c r="S198" s="58"/>
      <c r="T198" s="58"/>
      <c r="U198" s="58"/>
      <c r="V198" s="58"/>
      <c r="W198" s="58"/>
    </row>
    <row r="199" spans="3:37" x14ac:dyDescent="0.35">
      <c r="C199" s="77"/>
      <c r="D199" s="112"/>
      <c r="E199" s="58"/>
      <c r="F199" s="58"/>
      <c r="G199" s="58"/>
      <c r="H199" s="58"/>
      <c r="I199" s="58"/>
      <c r="J199" s="58"/>
      <c r="K199" s="58"/>
      <c r="L199" s="58"/>
      <c r="M199" s="58"/>
      <c r="N199" s="58"/>
      <c r="O199" s="58"/>
      <c r="P199" s="58"/>
      <c r="Q199" s="58"/>
      <c r="R199" s="58"/>
      <c r="S199" s="58"/>
      <c r="T199" s="58"/>
      <c r="U199" s="58"/>
      <c r="V199" s="58"/>
      <c r="W199" s="43" t="s">
        <v>392</v>
      </c>
    </row>
    <row r="200" spans="3:37" x14ac:dyDescent="0.35">
      <c r="C200" s="77" t="s">
        <v>380</v>
      </c>
      <c r="D200" s="58"/>
      <c r="E200" s="58"/>
      <c r="F200" s="78"/>
      <c r="G200" s="78"/>
      <c r="H200" s="101">
        <f t="shared" ref="H200:V200" si="155">H24</f>
        <v>0.5630400538348922</v>
      </c>
      <c r="I200" s="101">
        <f t="shared" si="155"/>
        <v>0.45431195899964955</v>
      </c>
      <c r="J200" s="101">
        <f t="shared" si="155"/>
        <v>0.27612662495351126</v>
      </c>
      <c r="K200" s="101">
        <f t="shared" si="155"/>
        <v>0.12908308675364694</v>
      </c>
      <c r="L200" s="101">
        <f t="shared" si="155"/>
        <v>8.0758984232268821E-2</v>
      </c>
      <c r="M200" s="101">
        <f t="shared" si="155"/>
        <v>5.6640582264271176E-2</v>
      </c>
      <c r="N200" s="101">
        <f t="shared" si="155"/>
        <v>3.5538766125096426E-2</v>
      </c>
      <c r="O200" s="101">
        <f t="shared" si="155"/>
        <v>3.1880521211740856E-2</v>
      </c>
      <c r="P200" s="101">
        <f t="shared" si="155"/>
        <v>2.7987625377716423E-2</v>
      </c>
      <c r="Q200" s="101">
        <f t="shared" si="155"/>
        <v>2.3680549809138918E-2</v>
      </c>
      <c r="R200" s="101">
        <f t="shared" si="155"/>
        <v>3.0578585504876677E-3</v>
      </c>
      <c r="S200" s="101">
        <f t="shared" si="155"/>
        <v>2.8891990740957212E-3</v>
      </c>
      <c r="T200" s="101">
        <f t="shared" si="155"/>
        <v>2.8167901603516326E-3</v>
      </c>
      <c r="U200" s="101">
        <f t="shared" si="155"/>
        <v>2.562793105393112E-3</v>
      </c>
      <c r="V200" s="101">
        <f t="shared" si="155"/>
        <v>2.3467940134105458E-3</v>
      </c>
      <c r="W200" s="117"/>
    </row>
    <row r="201" spans="3:37" x14ac:dyDescent="0.35">
      <c r="C201" s="77" t="s">
        <v>381</v>
      </c>
      <c r="D201" s="116">
        <f>D57</f>
        <v>2</v>
      </c>
      <c r="E201" s="58"/>
      <c r="F201" s="100"/>
      <c r="G201" s="100"/>
      <c r="H201" s="100">
        <f t="shared" ref="H201:V201" si="156">H25</f>
        <v>4.3917124199121433</v>
      </c>
      <c r="I201" s="100">
        <f t="shared" si="156"/>
        <v>3.5436332801972537</v>
      </c>
      <c r="J201" s="100">
        <f t="shared" si="156"/>
        <v>2.1537876746373801</v>
      </c>
      <c r="K201" s="100">
        <f t="shared" si="156"/>
        <v>1.0068480766784424</v>
      </c>
      <c r="L201" s="100">
        <f t="shared" si="156"/>
        <v>0.6299200770116945</v>
      </c>
      <c r="M201" s="100">
        <f t="shared" si="156"/>
        <v>0.44179654166131355</v>
      </c>
      <c r="N201" s="100">
        <f t="shared" si="156"/>
        <v>0.27720237577575113</v>
      </c>
      <c r="O201" s="100">
        <f t="shared" si="156"/>
        <v>0.24866806545157777</v>
      </c>
      <c r="P201" s="100">
        <f t="shared" si="156"/>
        <v>0.21830347794618729</v>
      </c>
      <c r="Q201" s="100">
        <f t="shared" si="156"/>
        <v>0.1847082885112829</v>
      </c>
      <c r="R201" s="100">
        <f t="shared" si="156"/>
        <v>2.3851296693803724E-2</v>
      </c>
      <c r="S201" s="100">
        <f t="shared" si="156"/>
        <v>2.2535752777946543E-2</v>
      </c>
      <c r="T201" s="100">
        <f t="shared" si="156"/>
        <v>2.1970963250742655E-2</v>
      </c>
      <c r="U201" s="100">
        <f t="shared" si="156"/>
        <v>1.9989786222066201E-2</v>
      </c>
      <c r="V201" s="100">
        <f t="shared" si="156"/>
        <v>1.8304993304602193E-2</v>
      </c>
      <c r="W201" s="117"/>
    </row>
    <row r="202" spans="3:37" x14ac:dyDescent="0.35">
      <c r="C202" s="77"/>
      <c r="D202" s="118"/>
      <c r="E202" s="58"/>
      <c r="F202" s="100"/>
      <c r="G202" s="100"/>
      <c r="H202" s="100"/>
      <c r="I202" s="100"/>
      <c r="J202" s="100"/>
      <c r="K202" s="100"/>
      <c r="L202" s="100"/>
      <c r="M202" s="100"/>
      <c r="N202" s="100"/>
      <c r="O202" s="100"/>
      <c r="P202" s="100"/>
      <c r="Q202" s="100"/>
      <c r="R202" s="100"/>
      <c r="S202" s="100"/>
      <c r="T202" s="100"/>
      <c r="U202" s="100"/>
      <c r="V202" s="100"/>
      <c r="W202" s="117"/>
    </row>
    <row r="203" spans="3:37" x14ac:dyDescent="0.35">
      <c r="C203" s="77" t="s">
        <v>388</v>
      </c>
      <c r="D203" s="58"/>
      <c r="E203" s="58"/>
      <c r="F203" s="101"/>
      <c r="G203" s="101"/>
      <c r="H203" s="101">
        <f t="shared" ref="H203:V203" si="157">$D$197*H200</f>
        <v>0.21114002018808459</v>
      </c>
      <c r="I203" s="101">
        <f t="shared" si="157"/>
        <v>0.17036698462486857</v>
      </c>
      <c r="J203" s="101">
        <f t="shared" si="157"/>
        <v>0.10354748435756672</v>
      </c>
      <c r="K203" s="101">
        <f t="shared" si="157"/>
        <v>4.8406157532617601E-2</v>
      </c>
      <c r="L203" s="101">
        <f t="shared" si="157"/>
        <v>3.0284619087100808E-2</v>
      </c>
      <c r="M203" s="101">
        <f t="shared" si="157"/>
        <v>2.124021834910169E-2</v>
      </c>
      <c r="N203" s="101">
        <f t="shared" si="157"/>
        <v>1.3327037296911159E-2</v>
      </c>
      <c r="O203" s="101">
        <f t="shared" si="157"/>
        <v>1.1955195454402821E-2</v>
      </c>
      <c r="P203" s="101">
        <f t="shared" si="157"/>
        <v>1.0495359516643658E-2</v>
      </c>
      <c r="Q203" s="101">
        <f t="shared" si="157"/>
        <v>8.8802061784270941E-3</v>
      </c>
      <c r="R203" s="101">
        <f t="shared" si="157"/>
        <v>1.1466969564328754E-3</v>
      </c>
      <c r="S203" s="101">
        <f t="shared" si="157"/>
        <v>1.0834496527858954E-3</v>
      </c>
      <c r="T203" s="101">
        <f t="shared" si="157"/>
        <v>1.0562963101318622E-3</v>
      </c>
      <c r="U203" s="101">
        <f t="shared" si="157"/>
        <v>9.6104741452241707E-4</v>
      </c>
      <c r="V203" s="101">
        <f t="shared" si="157"/>
        <v>8.8004775502895463E-4</v>
      </c>
      <c r="W203" s="113">
        <f>SUM(F203:V203)</f>
        <v>0.63477082067462687</v>
      </c>
    </row>
    <row r="204" spans="3:37" x14ac:dyDescent="0.35">
      <c r="C204" s="85" t="s">
        <v>384</v>
      </c>
      <c r="D204" s="86"/>
      <c r="E204" s="86"/>
      <c r="F204" s="103"/>
      <c r="G204" s="103"/>
      <c r="H204" s="103">
        <f t="shared" ref="H204:V204" si="158">$D$198*H201/$D$201</f>
        <v>10.430316997291341</v>
      </c>
      <c r="I204" s="103">
        <f t="shared" si="158"/>
        <v>8.4161290404684781</v>
      </c>
      <c r="J204" s="103">
        <f t="shared" si="158"/>
        <v>5.1152457272637779</v>
      </c>
      <c r="K204" s="103">
        <f t="shared" si="158"/>
        <v>2.3912641821113008</v>
      </c>
      <c r="L204" s="103">
        <f t="shared" si="158"/>
        <v>1.4960601829027744</v>
      </c>
      <c r="M204" s="103">
        <f t="shared" si="158"/>
        <v>1.0492667864456198</v>
      </c>
      <c r="N204" s="103">
        <f t="shared" si="158"/>
        <v>0.65835564246740896</v>
      </c>
      <c r="O204" s="103">
        <f t="shared" si="158"/>
        <v>0.59058665544749722</v>
      </c>
      <c r="P204" s="103">
        <f t="shared" si="158"/>
        <v>0.51847076012219484</v>
      </c>
      <c r="Q204" s="103">
        <f t="shared" si="158"/>
        <v>0.43868218521429692</v>
      </c>
      <c r="R204" s="103">
        <f t="shared" si="158"/>
        <v>5.6646829647783843E-2</v>
      </c>
      <c r="S204" s="103">
        <f t="shared" si="158"/>
        <v>5.352241284762304E-2</v>
      </c>
      <c r="T204" s="103">
        <f t="shared" si="158"/>
        <v>5.2181037720513808E-2</v>
      </c>
      <c r="U204" s="103">
        <f t="shared" si="158"/>
        <v>4.747574227740723E-2</v>
      </c>
      <c r="V204" s="103">
        <f t="shared" si="158"/>
        <v>4.3474359098430206E-2</v>
      </c>
      <c r="W204" s="114">
        <f t="shared" ref="W204:W205" si="159">SUM(F204:V204)</f>
        <v>31.357678541326443</v>
      </c>
    </row>
    <row r="205" spans="3:37" x14ac:dyDescent="0.35">
      <c r="C205" s="80" t="s">
        <v>385</v>
      </c>
      <c r="D205" s="58"/>
      <c r="E205" s="58"/>
      <c r="F205" s="102"/>
      <c r="G205" s="102"/>
      <c r="H205" s="102">
        <f>H203+H204</f>
        <v>10.641457017479425</v>
      </c>
      <c r="I205" s="102">
        <f t="shared" ref="I205:V205" si="160">I203+I204</f>
        <v>8.5864960250933464</v>
      </c>
      <c r="J205" s="102">
        <f t="shared" si="160"/>
        <v>5.2187932116213442</v>
      </c>
      <c r="K205" s="102">
        <f t="shared" si="160"/>
        <v>2.4396703396439183</v>
      </c>
      <c r="L205" s="102">
        <f t="shared" si="160"/>
        <v>1.5263448019898753</v>
      </c>
      <c r="M205" s="102">
        <f t="shared" si="160"/>
        <v>1.0705070047947214</v>
      </c>
      <c r="N205" s="102">
        <f t="shared" si="160"/>
        <v>0.67168267976432017</v>
      </c>
      <c r="O205" s="102">
        <f t="shared" si="160"/>
        <v>0.60254185090190004</v>
      </c>
      <c r="P205" s="102">
        <f t="shared" si="160"/>
        <v>0.52896611963883855</v>
      </c>
      <c r="Q205" s="102">
        <f t="shared" si="160"/>
        <v>0.44756239139272402</v>
      </c>
      <c r="R205" s="102">
        <f t="shared" si="160"/>
        <v>5.7793526604216716E-2</v>
      </c>
      <c r="S205" s="102">
        <f t="shared" si="160"/>
        <v>5.4605862500408935E-2</v>
      </c>
      <c r="T205" s="102">
        <f t="shared" si="160"/>
        <v>5.3237334030645671E-2</v>
      </c>
      <c r="U205" s="102">
        <f t="shared" si="160"/>
        <v>4.8436789691929646E-2</v>
      </c>
      <c r="V205" s="102">
        <f t="shared" si="160"/>
        <v>4.4354406853459163E-2</v>
      </c>
      <c r="W205" s="113">
        <f t="shared" si="159"/>
        <v>31.992449362001071</v>
      </c>
    </row>
    <row r="208" spans="3:37" ht="12" customHeight="1" x14ac:dyDescent="0.35">
      <c r="X208" s="33"/>
      <c r="Y208" s="33"/>
      <c r="Z208" s="33"/>
      <c r="AA208" s="33"/>
      <c r="AB208" s="33"/>
      <c r="AC208" s="33"/>
      <c r="AD208" s="33"/>
      <c r="AF208" s="17"/>
      <c r="AJ208" s="25"/>
      <c r="AK208" s="25"/>
    </row>
    <row r="209" spans="3:37" ht="12" customHeight="1" x14ac:dyDescent="0.35">
      <c r="C209" s="11" t="s">
        <v>221</v>
      </c>
      <c r="D209" s="1"/>
      <c r="E209" s="1"/>
      <c r="F209" s="1"/>
      <c r="G209" s="1"/>
      <c r="H209" s="1"/>
      <c r="I209" s="1"/>
      <c r="J209" s="1"/>
      <c r="K209" s="1"/>
      <c r="L209" s="1"/>
      <c r="M209" s="1"/>
      <c r="N209" s="1"/>
      <c r="O209" s="1"/>
      <c r="P209" s="1"/>
      <c r="Q209" s="1"/>
      <c r="R209" s="1"/>
      <c r="S209" s="1"/>
      <c r="T209" s="1"/>
      <c r="U209" s="1"/>
      <c r="V209" s="1"/>
      <c r="X209" s="33"/>
      <c r="Y209" s="33"/>
      <c r="Z209" s="33"/>
      <c r="AA209" s="33"/>
      <c r="AB209" s="33"/>
      <c r="AC209" s="33"/>
      <c r="AD209" s="33"/>
      <c r="AF209" s="17"/>
      <c r="AJ209" s="25"/>
      <c r="AK209" s="25"/>
    </row>
    <row r="210" spans="3:37" s="25" customFormat="1" ht="12" customHeight="1" x14ac:dyDescent="0.35">
      <c r="C210" s="23"/>
      <c r="X210" s="33"/>
      <c r="Y210" s="33"/>
      <c r="Z210" s="33"/>
      <c r="AA210" s="33"/>
      <c r="AB210" s="33"/>
      <c r="AC210" s="33"/>
      <c r="AD210" s="33"/>
      <c r="AF210" s="17"/>
    </row>
    <row r="211" spans="3:37" ht="12" customHeight="1" x14ac:dyDescent="0.35">
      <c r="C211" s="45" t="s">
        <v>176</v>
      </c>
      <c r="W211" s="43" t="s">
        <v>404</v>
      </c>
      <c r="X211" s="33"/>
      <c r="Y211" s="33"/>
      <c r="Z211" s="33"/>
      <c r="AA211" s="33"/>
      <c r="AB211" s="33"/>
      <c r="AC211" s="33"/>
      <c r="AD211" s="33"/>
      <c r="AF211" s="17"/>
      <c r="AJ211" s="25"/>
      <c r="AK211" s="25"/>
    </row>
    <row r="212" spans="3:37" ht="12" customHeight="1" x14ac:dyDescent="0.35">
      <c r="C212" s="3" t="s">
        <v>277</v>
      </c>
      <c r="D212" s="3"/>
      <c r="E212" s="25"/>
      <c r="F212" s="5"/>
      <c r="G212" s="5"/>
      <c r="H212" s="5">
        <f t="shared" ref="H212:V212" si="161">H19</f>
        <v>10.203296840888285</v>
      </c>
      <c r="I212" s="5">
        <f t="shared" si="161"/>
        <v>7.1377785458721608</v>
      </c>
      <c r="J212" s="5">
        <f t="shared" si="161"/>
        <v>3.9317018509876025</v>
      </c>
      <c r="K212" s="5">
        <f t="shared" si="161"/>
        <v>1.86257204409447</v>
      </c>
      <c r="L212" s="5">
        <f t="shared" si="161"/>
        <v>1.2290976032867083</v>
      </c>
      <c r="M212" s="5">
        <f t="shared" si="161"/>
        <v>0.91792552617201062</v>
      </c>
      <c r="N212" s="5">
        <f t="shared" si="161"/>
        <v>0.63418249470199306</v>
      </c>
      <c r="O212" s="5">
        <f t="shared" si="161"/>
        <v>0.6739267783552888</v>
      </c>
      <c r="P212" s="5">
        <f t="shared" si="161"/>
        <v>0.72541664726677535</v>
      </c>
      <c r="Q212" s="5">
        <f t="shared" si="161"/>
        <v>0.71918540365634342</v>
      </c>
      <c r="R212" s="5">
        <f t="shared" si="161"/>
        <v>0.67272888110728479</v>
      </c>
      <c r="S212" s="5">
        <f t="shared" si="161"/>
        <v>0.63562379630105659</v>
      </c>
      <c r="T212" s="5">
        <f t="shared" si="161"/>
        <v>0.61969383527735722</v>
      </c>
      <c r="U212" s="5">
        <f t="shared" si="161"/>
        <v>0.56381448318648286</v>
      </c>
      <c r="V212" s="5">
        <f t="shared" si="161"/>
        <v>0.51629468295031844</v>
      </c>
      <c r="W212" s="44">
        <f>SUM(H212:V212)</f>
        <v>31.043239414104132</v>
      </c>
      <c r="X212" s="33"/>
      <c r="Y212" s="33"/>
      <c r="Z212" s="33"/>
      <c r="AA212" s="33"/>
      <c r="AB212" s="33"/>
      <c r="AC212" s="33"/>
      <c r="AD212" s="33"/>
      <c r="AF212" s="17"/>
      <c r="AJ212" s="25"/>
      <c r="AK212" s="25"/>
    </row>
    <row r="213" spans="3:37" s="40" customFormat="1" ht="12" hidden="1" customHeight="1" x14ac:dyDescent="0.35">
      <c r="C213" s="41"/>
      <c r="D213" s="41"/>
      <c r="E213" s="43"/>
      <c r="F213" s="43"/>
      <c r="G213" s="43"/>
      <c r="H213" s="43"/>
      <c r="I213" s="43"/>
      <c r="J213" s="43"/>
      <c r="K213" s="43"/>
      <c r="L213" s="43"/>
      <c r="M213" s="43"/>
      <c r="N213" s="43"/>
      <c r="O213" s="43"/>
      <c r="P213" s="43"/>
      <c r="Q213" s="43"/>
      <c r="R213" s="43"/>
      <c r="S213" s="43"/>
      <c r="T213" s="43"/>
      <c r="U213" s="43"/>
      <c r="V213" s="43"/>
      <c r="X213" s="42"/>
      <c r="Y213" s="42"/>
      <c r="Z213" s="42"/>
      <c r="AA213" s="42"/>
      <c r="AB213" s="42"/>
      <c r="AC213" s="42"/>
      <c r="AD213" s="42"/>
      <c r="AE213" s="43"/>
      <c r="AF213" s="39"/>
      <c r="AG213" s="43"/>
      <c r="AH213" s="43"/>
      <c r="AI213" s="43"/>
      <c r="AJ213" s="43"/>
      <c r="AK213" s="43"/>
    </row>
    <row r="214" spans="3:37" ht="12" customHeight="1" x14ac:dyDescent="0.35">
      <c r="C214" s="3" t="s">
        <v>138</v>
      </c>
      <c r="E214" s="25"/>
      <c r="F214" s="6"/>
      <c r="G214" s="6"/>
      <c r="H214" s="6">
        <f t="shared" ref="H214:V214" si="162">(H72-H128)*1000</f>
        <v>8060.6060606060637</v>
      </c>
      <c r="I214" s="6">
        <f t="shared" si="162"/>
        <v>9096.0451977401153</v>
      </c>
      <c r="J214" s="6">
        <f t="shared" si="162"/>
        <v>10000.000000000002</v>
      </c>
      <c r="K214" s="6">
        <f t="shared" si="162"/>
        <v>10796.019900497517</v>
      </c>
      <c r="L214" s="6">
        <f t="shared" si="162"/>
        <v>11502.347417840379</v>
      </c>
      <c r="M214" s="6">
        <f t="shared" si="162"/>
        <v>12133.333333333336</v>
      </c>
      <c r="N214" s="6">
        <f t="shared" si="162"/>
        <v>12280.701754385967</v>
      </c>
      <c r="O214" s="6">
        <f t="shared" si="162"/>
        <v>12459.546925566345</v>
      </c>
      <c r="P214" s="6">
        <f t="shared" si="162"/>
        <v>12632.696390658177</v>
      </c>
      <c r="Q214" s="6">
        <f t="shared" si="162"/>
        <v>12833.333333333336</v>
      </c>
      <c r="R214" s="6">
        <f t="shared" si="162"/>
        <v>12833.333333333336</v>
      </c>
      <c r="S214" s="6">
        <f t="shared" si="162"/>
        <v>12833.333333333336</v>
      </c>
      <c r="T214" s="6">
        <f t="shared" si="162"/>
        <v>12833.333333333336</v>
      </c>
      <c r="U214" s="6">
        <f t="shared" si="162"/>
        <v>12833.333333333336</v>
      </c>
      <c r="V214" s="6">
        <f t="shared" si="162"/>
        <v>12833.333333333336</v>
      </c>
      <c r="X214" s="33"/>
      <c r="Y214" s="33"/>
      <c r="Z214" s="33"/>
      <c r="AA214" s="33"/>
      <c r="AB214" s="33"/>
      <c r="AC214" s="33"/>
      <c r="AD214" s="33"/>
      <c r="AF214" s="17"/>
      <c r="AJ214" s="25"/>
      <c r="AK214" s="25"/>
    </row>
    <row r="215" spans="3:37" ht="12" hidden="1" customHeight="1" x14ac:dyDescent="0.35">
      <c r="C215" s="41"/>
      <c r="E215" s="25"/>
      <c r="F215" s="25"/>
      <c r="G215" s="25"/>
      <c r="H215" s="25"/>
      <c r="I215" s="25"/>
      <c r="J215" s="25"/>
      <c r="K215" s="25"/>
      <c r="L215" s="25"/>
      <c r="M215" s="25"/>
      <c r="N215" s="25"/>
      <c r="O215" s="25"/>
      <c r="P215" s="25"/>
      <c r="Q215" s="25"/>
      <c r="R215" s="25"/>
      <c r="S215" s="25"/>
      <c r="T215" s="25"/>
      <c r="U215" s="25"/>
      <c r="V215" s="25"/>
      <c r="X215" s="33"/>
      <c r="Y215" s="33"/>
      <c r="Z215" s="33"/>
      <c r="AA215" s="33"/>
      <c r="AB215" s="33"/>
      <c r="AC215" s="33"/>
      <c r="AD215" s="33"/>
      <c r="AF215" s="17"/>
      <c r="AJ215" s="25"/>
      <c r="AK215" s="25"/>
    </row>
    <row r="216" spans="3:37" ht="12" customHeight="1" x14ac:dyDescent="0.35">
      <c r="C216" s="3" t="s">
        <v>139</v>
      </c>
      <c r="E216" s="25"/>
      <c r="F216" s="5"/>
      <c r="G216" s="5"/>
      <c r="H216" s="5">
        <f t="shared" ref="H216:V216" si="163">H212*H214/1000</f>
        <v>82.244756353826816</v>
      </c>
      <c r="I216" s="5">
        <f t="shared" si="163"/>
        <v>64.925556264712895</v>
      </c>
      <c r="J216" s="5">
        <f t="shared" si="163"/>
        <v>39.317018509876036</v>
      </c>
      <c r="K216" s="5">
        <f t="shared" si="163"/>
        <v>20.108364854154235</v>
      </c>
      <c r="L216" s="5">
        <f t="shared" si="163"/>
        <v>14.137507643438669</v>
      </c>
      <c r="M216" s="5">
        <f t="shared" si="163"/>
        <v>11.137496384220398</v>
      </c>
      <c r="N216" s="5">
        <f t="shared" si="163"/>
        <v>7.7882060752876363</v>
      </c>
      <c r="O216" s="5">
        <f t="shared" si="163"/>
        <v>8.3968223193134701</v>
      </c>
      <c r="P216" s="5">
        <f t="shared" si="163"/>
        <v>9.1639682616503482</v>
      </c>
      <c r="Q216" s="5">
        <f t="shared" si="163"/>
        <v>9.2295460135897436</v>
      </c>
      <c r="R216" s="5">
        <f t="shared" si="163"/>
        <v>8.6333539742101557</v>
      </c>
      <c r="S216" s="5">
        <f t="shared" si="163"/>
        <v>8.1571720525302283</v>
      </c>
      <c r="T216" s="5">
        <f t="shared" si="163"/>
        <v>7.9527375527260853</v>
      </c>
      <c r="U216" s="5">
        <f t="shared" si="163"/>
        <v>7.2356192008931988</v>
      </c>
      <c r="V216" s="5">
        <f t="shared" si="163"/>
        <v>6.625781764529088</v>
      </c>
      <c r="X216" s="33"/>
      <c r="Y216" s="33"/>
      <c r="Z216" s="33"/>
      <c r="AA216" s="33"/>
      <c r="AB216" s="33"/>
      <c r="AC216" s="33"/>
      <c r="AD216" s="33"/>
      <c r="AF216" s="17"/>
      <c r="AJ216" s="25"/>
      <c r="AK216" s="25"/>
    </row>
    <row r="217" spans="3:37" ht="12" hidden="1" customHeight="1" x14ac:dyDescent="0.35">
      <c r="C217" s="41"/>
      <c r="E217" s="25"/>
      <c r="F217" s="25"/>
      <c r="G217" s="25"/>
      <c r="H217" s="25"/>
      <c r="I217" s="25"/>
      <c r="J217" s="25"/>
      <c r="K217" s="25"/>
      <c r="L217" s="25"/>
      <c r="M217" s="25"/>
      <c r="N217" s="25"/>
      <c r="O217" s="25"/>
      <c r="P217" s="25"/>
      <c r="Q217" s="25"/>
      <c r="R217" s="25"/>
      <c r="S217" s="25"/>
      <c r="T217" s="25"/>
      <c r="U217" s="25"/>
      <c r="V217" s="25"/>
      <c r="X217" s="33"/>
      <c r="Y217" s="33"/>
      <c r="Z217" s="33"/>
      <c r="AA217" s="33"/>
      <c r="AB217" s="33"/>
      <c r="AC217" s="33"/>
      <c r="AD217" s="33"/>
      <c r="AF217" s="17"/>
      <c r="AJ217" s="25"/>
      <c r="AK217" s="25"/>
    </row>
    <row r="218" spans="3:37" ht="12" hidden="1" customHeight="1" x14ac:dyDescent="0.35">
      <c r="C218" s="47" t="s">
        <v>177</v>
      </c>
      <c r="E218" s="25"/>
      <c r="F218" s="25"/>
      <c r="G218" s="25"/>
      <c r="H218" s="25"/>
      <c r="I218" s="25"/>
      <c r="J218" s="25"/>
      <c r="K218" s="25"/>
      <c r="L218" s="25"/>
      <c r="M218" s="25"/>
      <c r="N218" s="25"/>
      <c r="O218" s="25"/>
      <c r="P218" s="25"/>
      <c r="Q218" s="25"/>
      <c r="R218" s="25"/>
      <c r="S218" s="25"/>
      <c r="T218" s="25"/>
      <c r="U218" s="25"/>
      <c r="V218" s="25"/>
      <c r="X218" s="33"/>
      <c r="Y218" s="33"/>
      <c r="Z218" s="33"/>
      <c r="AA218" s="33"/>
      <c r="AB218" s="33"/>
      <c r="AC218" s="33"/>
      <c r="AD218" s="33"/>
      <c r="AF218" s="17"/>
      <c r="AJ218" s="25"/>
      <c r="AK218" s="25"/>
    </row>
    <row r="219" spans="3:37" ht="12" hidden="1" customHeight="1" x14ac:dyDescent="0.35">
      <c r="C219" s="41"/>
      <c r="E219" s="25"/>
      <c r="F219" s="25"/>
      <c r="G219" s="25"/>
      <c r="H219" s="25"/>
      <c r="I219" s="25"/>
      <c r="J219" s="25"/>
      <c r="K219" s="25"/>
      <c r="L219" s="25"/>
      <c r="M219" s="25"/>
      <c r="N219" s="25"/>
      <c r="O219" s="25"/>
      <c r="P219" s="25"/>
      <c r="Q219" s="25"/>
      <c r="R219" s="25"/>
      <c r="S219" s="25"/>
      <c r="T219" s="25"/>
      <c r="U219" s="25"/>
      <c r="V219" s="25"/>
      <c r="X219" s="33"/>
      <c r="Y219" s="33"/>
      <c r="Z219" s="33"/>
      <c r="AA219" s="33"/>
      <c r="AB219" s="33"/>
      <c r="AC219" s="33"/>
      <c r="AD219" s="33"/>
      <c r="AF219" s="17"/>
      <c r="AJ219" s="25"/>
      <c r="AK219" s="25"/>
    </row>
    <row r="220" spans="3:37" ht="12" customHeight="1" x14ac:dyDescent="0.35">
      <c r="C220" s="47" t="s">
        <v>278</v>
      </c>
      <c r="E220" s="25"/>
      <c r="F220" s="5"/>
      <c r="G220" s="5"/>
      <c r="H220" s="5">
        <f>H94-H150</f>
        <v>82.24475635382683</v>
      </c>
      <c r="I220" s="5">
        <f t="shared" ref="I220:V220" si="164">I94-I150</f>
        <v>147.17031261853975</v>
      </c>
      <c r="J220" s="5">
        <f t="shared" si="164"/>
        <v>186.4873311284158</v>
      </c>
      <c r="K220" s="5">
        <f t="shared" si="164"/>
        <v>206.59569598257008</v>
      </c>
      <c r="L220" s="5">
        <f t="shared" si="164"/>
        <v>220.73320362600873</v>
      </c>
      <c r="M220" s="5">
        <f t="shared" si="164"/>
        <v>231.87070001022914</v>
      </c>
      <c r="N220" s="5">
        <f t="shared" si="164"/>
        <v>239.65890608551672</v>
      </c>
      <c r="O220" s="5">
        <f t="shared" si="164"/>
        <v>248.05572840483012</v>
      </c>
      <c r="P220" s="5">
        <f t="shared" si="164"/>
        <v>257.2196966664805</v>
      </c>
      <c r="Q220" s="5">
        <f t="shared" si="164"/>
        <v>266.4492426800702</v>
      </c>
      <c r="R220" s="5">
        <f t="shared" si="164"/>
        <v>275.08259665428034</v>
      </c>
      <c r="S220" s="5">
        <f t="shared" si="164"/>
        <v>283.23976870681059</v>
      </c>
      <c r="T220" s="5">
        <f t="shared" si="164"/>
        <v>291.19250625953663</v>
      </c>
      <c r="U220" s="5">
        <f t="shared" si="164"/>
        <v>298.42812546042978</v>
      </c>
      <c r="V220" s="5">
        <f t="shared" si="164"/>
        <v>305.05390722495883</v>
      </c>
      <c r="X220" s="33"/>
      <c r="Y220" s="33"/>
      <c r="Z220" s="33"/>
      <c r="AA220" s="33"/>
      <c r="AB220" s="33"/>
      <c r="AC220" s="33"/>
      <c r="AD220" s="33"/>
      <c r="AF220" s="17"/>
      <c r="AJ220" s="25"/>
      <c r="AK220" s="25"/>
    </row>
    <row r="221" spans="3:37" ht="12" hidden="1" customHeight="1" x14ac:dyDescent="0.35">
      <c r="C221" s="41"/>
      <c r="E221" s="25"/>
      <c r="F221" s="25"/>
      <c r="G221" s="25"/>
      <c r="H221" s="25"/>
      <c r="I221" s="25"/>
      <c r="J221" s="25"/>
      <c r="K221" s="25"/>
      <c r="L221" s="25"/>
      <c r="M221" s="25"/>
      <c r="N221" s="25"/>
      <c r="O221" s="25"/>
      <c r="P221" s="25"/>
      <c r="Q221" s="25"/>
      <c r="R221" s="25"/>
      <c r="S221" s="25"/>
      <c r="T221" s="25"/>
      <c r="U221" s="25"/>
      <c r="V221" s="25"/>
      <c r="X221" s="33"/>
      <c r="Y221" s="33"/>
      <c r="Z221" s="33"/>
      <c r="AA221" s="33"/>
      <c r="AB221" s="33"/>
      <c r="AC221" s="33"/>
      <c r="AD221" s="33"/>
      <c r="AF221" s="17"/>
      <c r="AJ221" s="25"/>
      <c r="AK221" s="25"/>
    </row>
    <row r="222" spans="3:37" ht="12" customHeight="1" x14ac:dyDescent="0.35">
      <c r="C222" s="41"/>
      <c r="E222" s="25"/>
      <c r="F222" s="25"/>
      <c r="G222" s="25"/>
      <c r="H222" s="25"/>
      <c r="I222" s="25"/>
      <c r="J222" s="25"/>
      <c r="K222" s="25"/>
      <c r="L222" s="25"/>
      <c r="M222" s="25"/>
      <c r="N222" s="25"/>
      <c r="O222" s="25"/>
      <c r="P222" s="25"/>
      <c r="Q222" s="25"/>
      <c r="R222" s="25"/>
      <c r="S222" s="25"/>
      <c r="T222" s="25"/>
      <c r="U222" s="25"/>
      <c r="V222" s="25"/>
      <c r="X222" s="33"/>
      <c r="Y222" s="33"/>
      <c r="Z222" s="33"/>
      <c r="AA222" s="33"/>
      <c r="AB222" s="33"/>
      <c r="AC222" s="33"/>
      <c r="AD222" s="33"/>
      <c r="AF222" s="17"/>
      <c r="AJ222" s="25"/>
      <c r="AK222" s="25"/>
    </row>
    <row r="223" spans="3:37" ht="12" customHeight="1" x14ac:dyDescent="0.35">
      <c r="C223" s="45" t="s">
        <v>178</v>
      </c>
      <c r="E223" s="25"/>
      <c r="F223" s="25"/>
      <c r="G223" s="25"/>
      <c r="H223" s="25"/>
      <c r="I223" s="25"/>
      <c r="J223" s="25"/>
      <c r="K223" s="25"/>
      <c r="L223" s="25"/>
      <c r="M223" s="25"/>
      <c r="N223" s="25"/>
      <c r="O223" s="25"/>
      <c r="P223" s="25"/>
      <c r="Q223" s="25"/>
      <c r="R223" s="25"/>
      <c r="S223" s="25"/>
      <c r="T223" s="25"/>
      <c r="U223" s="25"/>
      <c r="V223" s="25"/>
      <c r="X223" s="33"/>
      <c r="Y223" s="33"/>
      <c r="Z223" s="33"/>
      <c r="AA223" s="33"/>
      <c r="AB223" s="33"/>
      <c r="AC223" s="33"/>
      <c r="AD223" s="33"/>
      <c r="AF223" s="17"/>
      <c r="AJ223" s="25"/>
      <c r="AK223" s="25"/>
    </row>
    <row r="224" spans="3:37" ht="12" customHeight="1" x14ac:dyDescent="0.35">
      <c r="C224" s="3" t="s">
        <v>277</v>
      </c>
      <c r="D224" s="3"/>
      <c r="E224" s="25"/>
      <c r="F224" s="5"/>
      <c r="G224" s="5"/>
      <c r="H224" s="5">
        <f t="shared" ref="H224:Q224" si="165">H20</f>
        <v>113.6655150027876</v>
      </c>
      <c r="I224" s="5">
        <f t="shared" si="165"/>
        <v>92.810852434050418</v>
      </c>
      <c r="J224" s="5">
        <f t="shared" si="165"/>
        <v>56.816155638784686</v>
      </c>
      <c r="K224" s="5">
        <f t="shared" si="165"/>
        <v>26.535707041707763</v>
      </c>
      <c r="L224" s="5">
        <f t="shared" si="165"/>
        <v>16.537878927812375</v>
      </c>
      <c r="M224" s="5">
        <f t="shared" si="165"/>
        <v>11.543002571967607</v>
      </c>
      <c r="N224" s="5">
        <f t="shared" si="165"/>
        <v>7.1843460528191958</v>
      </c>
      <c r="O224" s="5">
        <f t="shared" si="165"/>
        <v>6.3397878882276775</v>
      </c>
      <c r="P224" s="5">
        <f t="shared" si="165"/>
        <v>5.4318609358308176</v>
      </c>
      <c r="Q224" s="5">
        <f t="shared" si="165"/>
        <v>4.490535554354202</v>
      </c>
      <c r="R224" s="5">
        <f t="shared" ref="R224:V224" si="166">R20</f>
        <v>0</v>
      </c>
      <c r="S224" s="5">
        <f t="shared" si="166"/>
        <v>0</v>
      </c>
      <c r="T224" s="5">
        <f t="shared" si="166"/>
        <v>0</v>
      </c>
      <c r="U224" s="5">
        <f t="shared" si="166"/>
        <v>0</v>
      </c>
      <c r="V224" s="5">
        <f t="shared" si="166"/>
        <v>0</v>
      </c>
      <c r="W224" s="44">
        <f>SUM(H224:V224)</f>
        <v>341.35564204834236</v>
      </c>
      <c r="X224" s="33"/>
      <c r="Y224" s="33"/>
      <c r="Z224" s="33"/>
      <c r="AA224" s="33"/>
      <c r="AB224" s="33"/>
      <c r="AC224" s="33"/>
      <c r="AD224" s="33"/>
      <c r="AF224" s="17"/>
      <c r="AJ224" s="25"/>
      <c r="AK224" s="25"/>
    </row>
    <row r="225" spans="3:37" ht="12" hidden="1" customHeight="1" x14ac:dyDescent="0.35">
      <c r="C225" s="41"/>
      <c r="D225" s="41"/>
      <c r="E225" s="25"/>
      <c r="F225" s="25"/>
      <c r="G225" s="25"/>
      <c r="H225" s="25"/>
      <c r="I225" s="25"/>
      <c r="J225" s="25"/>
      <c r="K225" s="25"/>
      <c r="L225" s="25"/>
      <c r="M225" s="25"/>
      <c r="N225" s="25"/>
      <c r="O225" s="25"/>
      <c r="P225" s="25"/>
      <c r="Q225" s="25"/>
      <c r="R225" s="25"/>
      <c r="S225" s="25"/>
      <c r="T225" s="25"/>
      <c r="U225" s="25"/>
      <c r="V225" s="25"/>
      <c r="X225" s="33"/>
      <c r="Y225" s="33"/>
      <c r="Z225" s="33"/>
      <c r="AA225" s="33"/>
      <c r="AB225" s="33"/>
      <c r="AC225" s="33"/>
      <c r="AD225" s="33"/>
      <c r="AF225" s="17"/>
      <c r="AJ225" s="25"/>
      <c r="AK225" s="25"/>
    </row>
    <row r="226" spans="3:37" ht="12" customHeight="1" x14ac:dyDescent="0.35">
      <c r="C226" s="3" t="s">
        <v>138</v>
      </c>
      <c r="E226" s="25"/>
      <c r="F226" s="6"/>
      <c r="G226" s="6"/>
      <c r="H226" s="6">
        <f t="shared" ref="H226:Q226" si="167">(H73-H129)*1000</f>
        <v>40143.790849673205</v>
      </c>
      <c r="I226" s="6">
        <f t="shared" si="167"/>
        <v>42930.36159307848</v>
      </c>
      <c r="J226" s="6">
        <f t="shared" si="167"/>
        <v>46125.772831655187</v>
      </c>
      <c r="K226" s="6">
        <f t="shared" si="167"/>
        <v>48954.831189375967</v>
      </c>
      <c r="L226" s="6">
        <f t="shared" si="167"/>
        <v>51477.124183006541</v>
      </c>
      <c r="M226" s="6">
        <f t="shared" si="167"/>
        <v>53739.981325863679</v>
      </c>
      <c r="N226" s="6">
        <f t="shared" si="167"/>
        <v>54615.58572146808</v>
      </c>
      <c r="O226" s="6">
        <f t="shared" si="167"/>
        <v>55455.206374787362</v>
      </c>
      <c r="P226" s="6">
        <f t="shared" si="167"/>
        <v>56261.016800456207</v>
      </c>
      <c r="Q226" s="6">
        <f t="shared" si="167"/>
        <v>57035.018919848648</v>
      </c>
      <c r="R226" s="6">
        <f t="shared" ref="R226:V226" si="168">(R73-R129)*1000</f>
        <v>57035.018919848648</v>
      </c>
      <c r="S226" s="6">
        <f t="shared" si="168"/>
        <v>57035.018919848648</v>
      </c>
      <c r="T226" s="6">
        <f t="shared" si="168"/>
        <v>57035.018919848648</v>
      </c>
      <c r="U226" s="6">
        <f t="shared" si="168"/>
        <v>57035.018919848648</v>
      </c>
      <c r="V226" s="6">
        <f t="shared" si="168"/>
        <v>57035.018919848648</v>
      </c>
      <c r="X226" s="33"/>
      <c r="Y226" s="33"/>
      <c r="Z226" s="33"/>
      <c r="AA226" s="33"/>
      <c r="AB226" s="33"/>
      <c r="AC226" s="33"/>
      <c r="AD226" s="33"/>
      <c r="AF226" s="17"/>
      <c r="AJ226" s="25"/>
      <c r="AK226" s="25"/>
    </row>
    <row r="227" spans="3:37" ht="12" hidden="1" customHeight="1" x14ac:dyDescent="0.35">
      <c r="C227" s="41"/>
      <c r="E227" s="25"/>
      <c r="F227" s="25"/>
      <c r="G227" s="25"/>
      <c r="H227" s="25"/>
      <c r="I227" s="25"/>
      <c r="J227" s="25"/>
      <c r="K227" s="25"/>
      <c r="L227" s="25"/>
      <c r="M227" s="25"/>
      <c r="N227" s="25"/>
      <c r="O227" s="25"/>
      <c r="P227" s="25"/>
      <c r="Q227" s="25"/>
      <c r="R227" s="25"/>
      <c r="S227" s="25"/>
      <c r="T227" s="25"/>
      <c r="U227" s="25"/>
      <c r="V227" s="25"/>
      <c r="X227" s="33"/>
      <c r="Y227" s="33"/>
      <c r="Z227" s="33"/>
      <c r="AA227" s="33"/>
      <c r="AB227" s="33"/>
      <c r="AC227" s="33"/>
      <c r="AD227" s="33"/>
      <c r="AF227" s="17"/>
      <c r="AJ227" s="25"/>
      <c r="AK227" s="25"/>
    </row>
    <row r="228" spans="3:37" ht="12" customHeight="1" x14ac:dyDescent="0.35">
      <c r="C228" s="3" t="s">
        <v>139</v>
      </c>
      <c r="E228" s="25"/>
      <c r="F228" s="6"/>
      <c r="G228" s="6"/>
      <c r="H228" s="6">
        <f t="shared" ref="H228:V228" si="169">H224*H226/1000</f>
        <v>4562.9646610922973</v>
      </c>
      <c r="I228" s="6">
        <f t="shared" si="169"/>
        <v>3984.4034547556321</v>
      </c>
      <c r="J228" s="6">
        <f t="shared" si="169"/>
        <v>2620.6890881625473</v>
      </c>
      <c r="K228" s="6">
        <f t="shared" si="169"/>
        <v>1299.0510587175386</v>
      </c>
      <c r="L228" s="6">
        <f t="shared" si="169"/>
        <v>851.32244729052468</v>
      </c>
      <c r="M228" s="6">
        <f t="shared" si="169"/>
        <v>620.32074266193558</v>
      </c>
      <c r="N228" s="6">
        <f t="shared" si="169"/>
        <v>392.37726770043764</v>
      </c>
      <c r="O228" s="6">
        <f t="shared" si="169"/>
        <v>351.57424571404323</v>
      </c>
      <c r="P228" s="6">
        <f t="shared" si="169"/>
        <v>305.60201936851945</v>
      </c>
      <c r="Q228" s="6">
        <f t="shared" si="169"/>
        <v>256.11778030284495</v>
      </c>
      <c r="R228" s="6">
        <f t="shared" si="169"/>
        <v>0</v>
      </c>
      <c r="S228" s="6">
        <f t="shared" si="169"/>
        <v>0</v>
      </c>
      <c r="T228" s="6">
        <f t="shared" si="169"/>
        <v>0</v>
      </c>
      <c r="U228" s="6">
        <f t="shared" si="169"/>
        <v>0</v>
      </c>
      <c r="V228" s="6">
        <f t="shared" si="169"/>
        <v>0</v>
      </c>
      <c r="X228" s="33"/>
      <c r="Y228" s="33"/>
      <c r="Z228" s="33"/>
      <c r="AA228" s="33"/>
      <c r="AB228" s="33"/>
      <c r="AC228" s="33"/>
      <c r="AD228" s="33"/>
      <c r="AF228" s="17"/>
      <c r="AJ228" s="25"/>
      <c r="AK228" s="25"/>
    </row>
    <row r="229" spans="3:37" ht="12" hidden="1" customHeight="1" x14ac:dyDescent="0.35">
      <c r="C229" s="41"/>
      <c r="E229" s="25"/>
      <c r="F229" s="25"/>
      <c r="G229" s="25"/>
      <c r="H229" s="25"/>
      <c r="I229" s="25"/>
      <c r="J229" s="25"/>
      <c r="K229" s="25"/>
      <c r="L229" s="25"/>
      <c r="M229" s="25"/>
      <c r="N229" s="25"/>
      <c r="O229" s="25"/>
      <c r="P229" s="25"/>
      <c r="Q229" s="25"/>
      <c r="R229" s="25"/>
      <c r="S229" s="25"/>
      <c r="T229" s="25"/>
      <c r="U229" s="25"/>
      <c r="V229" s="25"/>
      <c r="X229" s="33"/>
      <c r="Y229" s="33"/>
      <c r="Z229" s="33"/>
      <c r="AA229" s="33"/>
      <c r="AB229" s="33"/>
      <c r="AC229" s="33"/>
      <c r="AD229" s="33"/>
      <c r="AF229" s="17"/>
      <c r="AJ229" s="25"/>
      <c r="AK229" s="25"/>
    </row>
    <row r="230" spans="3:37" ht="12" hidden="1" customHeight="1" x14ac:dyDescent="0.35">
      <c r="C230" s="47" t="s">
        <v>177</v>
      </c>
      <c r="E230" s="25"/>
      <c r="F230" s="25"/>
      <c r="G230" s="25"/>
      <c r="H230" s="25"/>
      <c r="I230" s="25"/>
      <c r="J230" s="25"/>
      <c r="K230" s="25"/>
      <c r="L230" s="25"/>
      <c r="M230" s="25"/>
      <c r="N230" s="25"/>
      <c r="O230" s="25"/>
      <c r="P230" s="25"/>
      <c r="Q230" s="25"/>
      <c r="R230" s="25"/>
      <c r="S230" s="25"/>
      <c r="T230" s="25"/>
      <c r="U230" s="25"/>
      <c r="V230" s="25"/>
      <c r="X230" s="33"/>
      <c r="Y230" s="33"/>
      <c r="Z230" s="33"/>
      <c r="AA230" s="33"/>
      <c r="AB230" s="33"/>
      <c r="AC230" s="33"/>
      <c r="AD230" s="33"/>
      <c r="AF230" s="17"/>
      <c r="AJ230" s="25"/>
      <c r="AK230" s="25"/>
    </row>
    <row r="231" spans="3:37" ht="12" hidden="1" customHeight="1" x14ac:dyDescent="0.35">
      <c r="C231" s="41"/>
      <c r="E231" s="25"/>
      <c r="F231" s="25"/>
      <c r="G231" s="25"/>
      <c r="H231" s="25"/>
      <c r="I231" s="25"/>
      <c r="J231" s="25"/>
      <c r="K231" s="25"/>
      <c r="L231" s="25"/>
      <c r="M231" s="25"/>
      <c r="N231" s="25"/>
      <c r="O231" s="25"/>
      <c r="P231" s="25"/>
      <c r="Q231" s="25"/>
      <c r="R231" s="25"/>
      <c r="S231" s="25"/>
      <c r="T231" s="25"/>
      <c r="U231" s="25"/>
      <c r="V231" s="25"/>
      <c r="X231" s="33"/>
      <c r="Y231" s="33"/>
      <c r="Z231" s="33"/>
      <c r="AA231" s="33"/>
      <c r="AB231" s="33"/>
      <c r="AC231" s="33"/>
      <c r="AD231" s="33"/>
      <c r="AF231" s="17"/>
      <c r="AJ231" s="25"/>
      <c r="AK231" s="25"/>
    </row>
    <row r="232" spans="3:37" ht="12" customHeight="1" x14ac:dyDescent="0.35">
      <c r="C232" s="47" t="s">
        <v>278</v>
      </c>
      <c r="E232" s="25"/>
      <c r="F232" s="6"/>
      <c r="G232" s="6"/>
      <c r="H232" s="6">
        <f>H115-H171</f>
        <v>4562.9646610922973</v>
      </c>
      <c r="I232" s="6">
        <f t="shared" ref="I232:V232" si="170">I115-I171</f>
        <v>8547.3681158479285</v>
      </c>
      <c r="J232" s="6">
        <f t="shared" si="170"/>
        <v>11168.057204010474</v>
      </c>
      <c r="K232" s="6">
        <f t="shared" si="170"/>
        <v>12467.108262728012</v>
      </c>
      <c r="L232" s="6">
        <f t="shared" si="170"/>
        <v>13318.430710018534</v>
      </c>
      <c r="M232" s="6">
        <f t="shared" si="170"/>
        <v>13938.75145268047</v>
      </c>
      <c r="N232" s="6">
        <f t="shared" si="170"/>
        <v>14331.128720380908</v>
      </c>
      <c r="O232" s="6">
        <f t="shared" si="170"/>
        <v>14682.702966094952</v>
      </c>
      <c r="P232" s="6">
        <f t="shared" si="170"/>
        <v>14988.30498546347</v>
      </c>
      <c r="Q232" s="6">
        <f t="shared" si="170"/>
        <v>15244.422765766314</v>
      </c>
      <c r="R232" s="6">
        <f t="shared" si="170"/>
        <v>10336.272928497328</v>
      </c>
      <c r="S232" s="6">
        <f t="shared" si="170"/>
        <v>6327.2337012117405</v>
      </c>
      <c r="T232" s="6">
        <f t="shared" si="170"/>
        <v>3895.6050845552654</v>
      </c>
      <c r="U232" s="6">
        <f t="shared" si="170"/>
        <v>2789.8129610410297</v>
      </c>
      <c r="V232" s="6">
        <f t="shared" si="170"/>
        <v>2108.5362421686418</v>
      </c>
      <c r="X232" s="33"/>
      <c r="Y232" s="33"/>
      <c r="Z232" s="33"/>
      <c r="AA232" s="33"/>
      <c r="AB232" s="33"/>
      <c r="AC232" s="33"/>
      <c r="AD232" s="33"/>
      <c r="AF232" s="17"/>
      <c r="AJ232" s="25"/>
      <c r="AK232" s="25"/>
    </row>
    <row r="233" spans="3:37" ht="12" customHeight="1" x14ac:dyDescent="0.35">
      <c r="C233" s="41"/>
      <c r="E233" s="25"/>
      <c r="F233" s="25"/>
      <c r="G233" s="25"/>
      <c r="H233" s="25"/>
      <c r="I233" s="25"/>
      <c r="J233" s="25"/>
      <c r="K233" s="25"/>
      <c r="L233" s="25"/>
      <c r="M233" s="25"/>
      <c r="N233" s="25"/>
      <c r="O233" s="25"/>
      <c r="P233" s="25"/>
      <c r="Q233" s="25"/>
      <c r="R233" s="25"/>
      <c r="S233" s="25"/>
      <c r="T233" s="25"/>
      <c r="U233" s="25"/>
      <c r="V233" s="25"/>
      <c r="X233" s="33"/>
      <c r="Y233" s="33"/>
      <c r="Z233" s="33"/>
      <c r="AA233" s="33"/>
      <c r="AB233" s="33"/>
      <c r="AC233" s="33"/>
      <c r="AD233" s="33"/>
      <c r="AF233" s="17"/>
      <c r="AJ233" s="25"/>
      <c r="AK233" s="25"/>
    </row>
    <row r="234" spans="3:37" ht="12" hidden="1" customHeight="1" x14ac:dyDescent="0.35">
      <c r="E234" s="25"/>
      <c r="F234" s="25"/>
      <c r="G234" s="25"/>
      <c r="H234" s="25"/>
      <c r="I234" s="25"/>
      <c r="J234" s="25"/>
      <c r="K234" s="25"/>
      <c r="L234" s="25"/>
      <c r="M234" s="25"/>
      <c r="N234" s="25"/>
      <c r="O234" s="25"/>
      <c r="P234" s="25"/>
      <c r="Q234" s="25"/>
      <c r="R234" s="25"/>
      <c r="S234" s="25"/>
      <c r="T234" s="25"/>
      <c r="U234" s="25"/>
      <c r="V234" s="25"/>
      <c r="X234" s="33"/>
      <c r="Y234" s="33"/>
      <c r="Z234" s="33"/>
      <c r="AA234" s="33"/>
      <c r="AB234" s="33"/>
      <c r="AC234" s="33"/>
      <c r="AD234" s="33"/>
      <c r="AF234" s="17"/>
      <c r="AJ234" s="25"/>
      <c r="AK234" s="25"/>
    </row>
    <row r="235" spans="3:37" ht="12" hidden="1" customHeight="1" x14ac:dyDescent="0.35">
      <c r="C235" s="25"/>
      <c r="D235" s="25"/>
      <c r="E235" s="25"/>
      <c r="F235" s="25"/>
      <c r="G235" s="25"/>
      <c r="H235" s="25"/>
      <c r="I235" s="25"/>
      <c r="J235" s="25"/>
      <c r="K235" s="25"/>
      <c r="L235" s="25"/>
      <c r="M235" s="25"/>
      <c r="N235" s="25"/>
      <c r="O235" s="25"/>
      <c r="P235" s="25"/>
      <c r="Q235" s="25"/>
      <c r="R235" s="25"/>
      <c r="S235" s="25"/>
      <c r="T235" s="25"/>
      <c r="U235" s="25"/>
      <c r="V235" s="25"/>
      <c r="X235" s="33"/>
      <c r="Y235" s="33"/>
      <c r="Z235" s="33"/>
      <c r="AA235" s="33"/>
      <c r="AB235" s="33"/>
      <c r="AC235" s="33"/>
      <c r="AD235" s="33"/>
      <c r="AF235" s="17"/>
      <c r="AJ235" s="25"/>
      <c r="AK235" s="25"/>
    </row>
    <row r="236" spans="3:37" ht="12" hidden="1" customHeight="1" x14ac:dyDescent="0.35">
      <c r="C236" s="25"/>
      <c r="D236" s="25"/>
      <c r="E236" s="25"/>
      <c r="F236" s="25"/>
      <c r="G236" s="25"/>
      <c r="H236" s="25"/>
      <c r="I236" s="25"/>
      <c r="J236" s="25"/>
      <c r="K236" s="25"/>
      <c r="L236" s="25"/>
      <c r="M236" s="25"/>
      <c r="N236" s="25"/>
      <c r="O236" s="25"/>
      <c r="P236" s="25"/>
      <c r="Q236" s="25"/>
      <c r="R236" s="25"/>
      <c r="S236" s="25"/>
      <c r="T236" s="25"/>
      <c r="U236" s="25"/>
      <c r="V236" s="25"/>
      <c r="X236" s="33"/>
      <c r="Y236" s="33"/>
      <c r="Z236" s="33"/>
      <c r="AA236" s="33"/>
      <c r="AB236" s="33"/>
      <c r="AC236" s="33"/>
      <c r="AD236" s="33"/>
      <c r="AF236" s="17"/>
      <c r="AJ236" s="25"/>
      <c r="AK236" s="25"/>
    </row>
    <row r="237" spans="3:37" ht="12" hidden="1" customHeight="1" x14ac:dyDescent="0.35">
      <c r="C237" s="25"/>
      <c r="D237" s="25"/>
      <c r="E237" s="25"/>
      <c r="F237" s="25"/>
      <c r="G237" s="25"/>
      <c r="H237" s="25"/>
      <c r="I237" s="25"/>
      <c r="J237" s="25"/>
      <c r="K237" s="25"/>
      <c r="L237" s="25"/>
      <c r="M237" s="25"/>
      <c r="N237" s="25"/>
      <c r="O237" s="25"/>
      <c r="P237" s="25"/>
      <c r="Q237" s="25"/>
      <c r="R237" s="25"/>
      <c r="S237" s="25"/>
      <c r="T237" s="25"/>
      <c r="U237" s="25"/>
      <c r="V237" s="25"/>
      <c r="X237" s="33"/>
      <c r="Y237" s="33"/>
      <c r="Z237" s="33"/>
      <c r="AA237" s="33"/>
      <c r="AB237" s="33"/>
      <c r="AC237" s="33"/>
      <c r="AD237" s="33"/>
      <c r="AF237" s="17"/>
      <c r="AJ237" s="25"/>
      <c r="AK237" s="25"/>
    </row>
    <row r="238" spans="3:37" ht="12" hidden="1" customHeight="1" x14ac:dyDescent="0.35">
      <c r="E238" s="25"/>
      <c r="F238" s="25"/>
      <c r="G238" s="25"/>
      <c r="H238" s="25"/>
      <c r="I238" s="25"/>
      <c r="J238" s="25"/>
      <c r="K238" s="25"/>
      <c r="L238" s="25"/>
      <c r="M238" s="25"/>
      <c r="N238" s="25"/>
      <c r="O238" s="25"/>
      <c r="P238" s="25"/>
      <c r="Q238" s="25"/>
      <c r="R238" s="25"/>
      <c r="S238" s="25"/>
      <c r="T238" s="25"/>
      <c r="U238" s="25"/>
      <c r="V238" s="25"/>
      <c r="X238" s="33"/>
      <c r="Y238" s="33"/>
      <c r="Z238" s="33"/>
      <c r="AA238" s="33"/>
      <c r="AB238" s="33"/>
      <c r="AC238" s="33"/>
      <c r="AD238" s="33"/>
      <c r="AF238" s="17"/>
      <c r="AJ238" s="25"/>
      <c r="AK238" s="25"/>
    </row>
    <row r="239" spans="3:37" ht="12" hidden="1" customHeight="1" x14ac:dyDescent="0.35">
      <c r="E239" s="25"/>
      <c r="F239" s="25"/>
      <c r="G239" s="25"/>
      <c r="H239" s="25"/>
      <c r="I239" s="25"/>
      <c r="J239" s="25"/>
      <c r="K239" s="25"/>
      <c r="L239" s="25"/>
      <c r="M239" s="25"/>
      <c r="N239" s="25"/>
      <c r="O239" s="25"/>
      <c r="P239" s="25"/>
      <c r="Q239" s="25"/>
      <c r="R239" s="25"/>
      <c r="S239" s="25"/>
      <c r="T239" s="25"/>
      <c r="U239" s="25"/>
      <c r="V239" s="25"/>
      <c r="X239" s="33"/>
      <c r="Y239" s="33"/>
      <c r="Z239" s="33"/>
      <c r="AA239" s="33"/>
      <c r="AB239" s="33"/>
      <c r="AC239" s="33"/>
      <c r="AD239" s="33"/>
      <c r="AF239" s="17"/>
      <c r="AJ239" s="25"/>
      <c r="AK239" s="25"/>
    </row>
    <row r="240" spans="3:37" ht="12" customHeight="1" x14ac:dyDescent="0.35">
      <c r="C240" s="45" t="s">
        <v>219</v>
      </c>
      <c r="E240" s="25"/>
      <c r="F240" s="25"/>
      <c r="G240" s="54" t="s">
        <v>350</v>
      </c>
      <c r="H240" s="25"/>
      <c r="I240" s="25"/>
      <c r="J240" s="25"/>
      <c r="K240" s="25"/>
      <c r="L240" s="25"/>
      <c r="M240" s="25"/>
      <c r="N240" s="25"/>
      <c r="O240" s="25"/>
      <c r="P240" s="25"/>
      <c r="Q240" s="25"/>
      <c r="R240" s="25"/>
      <c r="S240" s="25"/>
      <c r="T240" s="25"/>
      <c r="U240" s="25"/>
      <c r="V240" s="25"/>
      <c r="W240" s="43" t="s">
        <v>392</v>
      </c>
      <c r="X240" s="33"/>
      <c r="Z240" s="33"/>
      <c r="AA240" s="33"/>
      <c r="AB240" s="33"/>
      <c r="AC240" s="33"/>
      <c r="AD240" s="33"/>
      <c r="AF240" s="17"/>
      <c r="AJ240" s="25"/>
      <c r="AK240" s="25"/>
    </row>
    <row r="241" spans="3:37" ht="12" customHeight="1" x14ac:dyDescent="0.35">
      <c r="C241" s="3" t="s">
        <v>279</v>
      </c>
      <c r="E241" s="25"/>
      <c r="F241" s="6"/>
      <c r="G241" s="6"/>
      <c r="H241" s="6">
        <f>-(H232+H220)</f>
        <v>-4645.2094174461245</v>
      </c>
      <c r="I241" s="6">
        <f t="shared" ref="I241:V241" si="171">-(I232+I220)</f>
        <v>-8694.5384284664688</v>
      </c>
      <c r="J241" s="6">
        <f t="shared" si="171"/>
        <v>-11354.54453513889</v>
      </c>
      <c r="K241" s="6">
        <f t="shared" si="171"/>
        <v>-12673.703958710583</v>
      </c>
      <c r="L241" s="6">
        <f t="shared" si="171"/>
        <v>-13539.163913644543</v>
      </c>
      <c r="M241" s="6">
        <f t="shared" si="171"/>
        <v>-14170.622152690699</v>
      </c>
      <c r="N241" s="6">
        <f t="shared" si="171"/>
        <v>-14570.787626466425</v>
      </c>
      <c r="O241" s="6">
        <f t="shared" si="171"/>
        <v>-14930.758694499782</v>
      </c>
      <c r="P241" s="6">
        <f t="shared" si="171"/>
        <v>-15245.52468212995</v>
      </c>
      <c r="Q241" s="6">
        <f t="shared" si="171"/>
        <v>-15510.872008446384</v>
      </c>
      <c r="R241" s="6">
        <f t="shared" si="171"/>
        <v>-10611.355525151608</v>
      </c>
      <c r="S241" s="6">
        <f t="shared" si="171"/>
        <v>-6610.473469918551</v>
      </c>
      <c r="T241" s="6">
        <f t="shared" si="171"/>
        <v>-4186.7975908148019</v>
      </c>
      <c r="U241" s="6">
        <f t="shared" si="171"/>
        <v>-3088.2410865014594</v>
      </c>
      <c r="V241" s="6">
        <f t="shared" si="171"/>
        <v>-2413.5901493936008</v>
      </c>
      <c r="W241" s="46">
        <f>SUM(H241:V241)/1000</f>
        <v>-152.24618323941988</v>
      </c>
      <c r="X241" s="119" t="s">
        <v>391</v>
      </c>
      <c r="Z241" s="33"/>
      <c r="AA241" s="33"/>
      <c r="AB241" s="33"/>
      <c r="AC241" s="33"/>
      <c r="AD241" s="33"/>
      <c r="AF241" s="17"/>
      <c r="AJ241" s="25"/>
      <c r="AK241" s="25"/>
    </row>
    <row r="242" spans="3:37" s="40" customFormat="1" ht="12" hidden="1" customHeight="1" x14ac:dyDescent="0.35">
      <c r="C242" s="41"/>
      <c r="E242" s="25"/>
      <c r="F242" s="25"/>
      <c r="G242" s="25"/>
      <c r="H242" s="25"/>
      <c r="I242" s="43"/>
      <c r="J242" s="43"/>
      <c r="K242" s="43"/>
      <c r="L242" s="43"/>
      <c r="M242" s="43"/>
      <c r="N242" s="43"/>
      <c r="O242" s="43"/>
      <c r="P242" s="43"/>
      <c r="Q242" s="43"/>
      <c r="R242" s="43"/>
      <c r="S242" s="43"/>
      <c r="T242" s="43"/>
      <c r="U242" s="43"/>
      <c r="V242" s="43"/>
      <c r="X242" s="42"/>
      <c r="Y242" s="42"/>
      <c r="Z242" s="42"/>
      <c r="AA242" s="42"/>
      <c r="AB242" s="42"/>
      <c r="AC242" s="42"/>
      <c r="AD242" s="42"/>
      <c r="AE242" s="43"/>
      <c r="AF242" s="39"/>
      <c r="AG242" s="43"/>
      <c r="AH242" s="43"/>
      <c r="AI242" s="43"/>
      <c r="AJ242" s="43"/>
      <c r="AK242" s="43"/>
    </row>
    <row r="243" spans="3:37" ht="12" hidden="1" customHeight="1" x14ac:dyDescent="0.35">
      <c r="E243" s="25"/>
      <c r="F243" s="25"/>
      <c r="G243" s="25"/>
      <c r="H243" s="25"/>
      <c r="I243" s="25"/>
      <c r="J243" s="25"/>
      <c r="K243" s="25"/>
      <c r="L243" s="25"/>
      <c r="M243" s="25"/>
      <c r="N243" s="25"/>
      <c r="O243" s="25"/>
      <c r="P243" s="25"/>
      <c r="Q243" s="25"/>
      <c r="R243" s="25"/>
      <c r="S243" s="25"/>
      <c r="T243" s="25"/>
      <c r="U243" s="25"/>
      <c r="V243" s="25"/>
      <c r="X243" s="33"/>
      <c r="Y243" s="33"/>
      <c r="Z243" s="33"/>
      <c r="AA243" s="33"/>
      <c r="AB243" s="33"/>
      <c r="AC243" s="33"/>
      <c r="AD243" s="33"/>
      <c r="AF243" s="17"/>
      <c r="AJ243" s="25"/>
      <c r="AK243" s="25"/>
    </row>
    <row r="244" spans="3:37" ht="12" customHeight="1" x14ac:dyDescent="0.35">
      <c r="C244" s="3" t="s">
        <v>280</v>
      </c>
      <c r="E244" s="25"/>
      <c r="F244" s="6"/>
      <c r="G244" s="6"/>
      <c r="H244" s="6">
        <f t="shared" ref="H244:Q244" si="172">H175</f>
        <v>-820.22070043378767</v>
      </c>
      <c r="I244" s="6">
        <f t="shared" si="172"/>
        <v>-1550.3537948150881</v>
      </c>
      <c r="J244" s="6">
        <f t="shared" si="172"/>
        <v>-2044.7254525880612</v>
      </c>
      <c r="K244" s="6">
        <f t="shared" si="172"/>
        <v>-2305.0499816175361</v>
      </c>
      <c r="L244" s="6">
        <f t="shared" si="172"/>
        <v>-2487.08245381286</v>
      </c>
      <c r="M244" s="6">
        <f t="shared" si="172"/>
        <v>-2629.1381388536111</v>
      </c>
      <c r="N244" s="6">
        <f t="shared" si="172"/>
        <v>-2730.4594179900664</v>
      </c>
      <c r="O244" s="6">
        <f t="shared" si="172"/>
        <v>-2825.9811902423971</v>
      </c>
      <c r="P244" s="6">
        <f t="shared" si="172"/>
        <v>-2914.5523836397833</v>
      </c>
      <c r="Q244" s="6">
        <f t="shared" si="172"/>
        <v>-2995.1024604030408</v>
      </c>
      <c r="R244" s="6">
        <f t="shared" ref="R244:V244" si="173">R175</f>
        <v>-2052.3339434326635</v>
      </c>
      <c r="S244" s="6">
        <f t="shared" si="173"/>
        <v>-1282.5208499982837</v>
      </c>
      <c r="T244" s="6">
        <f t="shared" si="173"/>
        <v>-816.28684232611715</v>
      </c>
      <c r="U244" s="6">
        <f t="shared" si="173"/>
        <v>-605.09103045551615</v>
      </c>
      <c r="V244" s="6">
        <f t="shared" si="173"/>
        <v>-475.46833116571474</v>
      </c>
      <c r="X244" s="33"/>
      <c r="Y244" s="33"/>
      <c r="Z244" s="33"/>
      <c r="AA244" s="33"/>
      <c r="AB244" s="33"/>
      <c r="AC244" s="33"/>
      <c r="AD244" s="33"/>
      <c r="AF244" s="17"/>
      <c r="AJ244" s="25"/>
      <c r="AK244" s="25"/>
    </row>
    <row r="245" spans="3:37" hidden="1" x14ac:dyDescent="0.35">
      <c r="C245" s="41"/>
      <c r="E245" s="25"/>
      <c r="F245" s="25"/>
      <c r="G245" s="25"/>
      <c r="H245" s="25"/>
      <c r="I245" s="25"/>
      <c r="J245" s="25"/>
      <c r="K245" s="25"/>
      <c r="L245" s="25"/>
      <c r="M245" s="25"/>
      <c r="N245" s="25"/>
      <c r="O245" s="25"/>
      <c r="P245" s="25"/>
      <c r="Q245" s="25"/>
      <c r="R245" s="25"/>
      <c r="S245" s="25"/>
      <c r="T245" s="25"/>
      <c r="U245" s="25"/>
      <c r="V245" s="25"/>
      <c r="X245" s="33"/>
      <c r="Y245" s="33"/>
      <c r="Z245" s="33"/>
      <c r="AA245" s="33"/>
      <c r="AB245" s="33"/>
      <c r="AC245" s="33"/>
      <c r="AD245" s="33"/>
      <c r="AJ245" s="25"/>
      <c r="AK245" s="25"/>
    </row>
    <row r="246" spans="3:37" x14ac:dyDescent="0.35">
      <c r="E246" s="25"/>
      <c r="F246" s="25"/>
      <c r="G246" s="25"/>
      <c r="H246" s="25"/>
      <c r="I246" s="25"/>
      <c r="J246" s="25"/>
      <c r="K246" s="25"/>
      <c r="L246" s="25"/>
      <c r="M246" s="25"/>
      <c r="N246" s="25"/>
      <c r="O246" s="25"/>
      <c r="P246" s="25"/>
      <c r="Q246" s="25"/>
      <c r="R246" s="25"/>
      <c r="S246" s="25"/>
      <c r="T246" s="25"/>
      <c r="U246" s="25"/>
      <c r="V246" s="25"/>
      <c r="AJ246" s="25"/>
      <c r="AK246" s="25"/>
    </row>
    <row r="247" spans="3:37" x14ac:dyDescent="0.35">
      <c r="C247" s="3" t="s">
        <v>281</v>
      </c>
      <c r="E247" s="25"/>
      <c r="F247" s="6"/>
      <c r="G247" s="6"/>
      <c r="H247" s="6">
        <f t="shared" ref="H247:V247" si="174">-H42</f>
        <v>-1060.1577476038067</v>
      </c>
      <c r="I247" s="6">
        <f t="shared" si="174"/>
        <v>-853.58749192219682</v>
      </c>
      <c r="J247" s="6">
        <f t="shared" si="174"/>
        <v>-518.11794598094582</v>
      </c>
      <c r="K247" s="6">
        <f t="shared" si="174"/>
        <v>-242.2500812247099</v>
      </c>
      <c r="L247" s="6">
        <f t="shared" si="174"/>
        <v>-151.66774275578911</v>
      </c>
      <c r="M247" s="6">
        <f t="shared" si="174"/>
        <v>-106.46680117240925</v>
      </c>
      <c r="N247" s="6">
        <f t="shared" si="174"/>
        <v>-66.899973691206569</v>
      </c>
      <c r="O247" s="6">
        <f t="shared" si="174"/>
        <v>-60.190370187378882</v>
      </c>
      <c r="P247" s="6">
        <f t="shared" si="174"/>
        <v>-53.065878883678977</v>
      </c>
      <c r="Q247" s="6">
        <f t="shared" si="174"/>
        <v>-45.076958686206076</v>
      </c>
      <c r="R247" s="6">
        <f t="shared" si="174"/>
        <v>-38.468325579825127</v>
      </c>
      <c r="S247" s="6">
        <f t="shared" si="174"/>
        <v>-32.017301978181543</v>
      </c>
      <c r="T247" s="6">
        <f t="shared" si="174"/>
        <v>-26.189206786851088</v>
      </c>
      <c r="U247" s="6">
        <f t="shared" si="174"/>
        <v>-20.639136458661927</v>
      </c>
      <c r="V247" s="6">
        <f t="shared" si="174"/>
        <v>-16.016282386643439</v>
      </c>
      <c r="AJ247" s="25"/>
      <c r="AK247" s="25"/>
    </row>
    <row r="248" spans="3:37" hidden="1" x14ac:dyDescent="0.35">
      <c r="C248" s="41"/>
      <c r="E248" s="25"/>
      <c r="F248" s="25"/>
      <c r="G248" s="25"/>
      <c r="H248" s="25"/>
      <c r="I248" s="25"/>
      <c r="J248" s="25"/>
      <c r="K248" s="25"/>
      <c r="L248" s="25"/>
      <c r="M248" s="25"/>
      <c r="N248" s="25"/>
      <c r="O248" s="25"/>
      <c r="P248" s="25"/>
      <c r="Q248" s="25"/>
      <c r="R248" s="25"/>
      <c r="S248" s="25"/>
      <c r="T248" s="25"/>
      <c r="U248" s="25"/>
      <c r="V248" s="25"/>
      <c r="AJ248" s="25"/>
      <c r="AK248" s="25"/>
    </row>
    <row r="249" spans="3:37" x14ac:dyDescent="0.35">
      <c r="C249" s="3" t="s">
        <v>282</v>
      </c>
      <c r="E249" s="25"/>
      <c r="F249" s="6"/>
      <c r="G249" s="6"/>
      <c r="H249" s="6">
        <f t="shared" ref="H249:Q249" si="175">H48</f>
        <v>4509.1650892814696</v>
      </c>
      <c r="I249" s="6">
        <f t="shared" si="175"/>
        <v>3338.3734093035837</v>
      </c>
      <c r="J249" s="6">
        <f t="shared" si="175"/>
        <v>1922.6260822388745</v>
      </c>
      <c r="K249" s="6">
        <f t="shared" si="175"/>
        <v>854.57442582548538</v>
      </c>
      <c r="L249" s="6">
        <f t="shared" si="175"/>
        <v>503.95686767477844</v>
      </c>
      <c r="M249" s="6">
        <f t="shared" si="175"/>
        <v>350.67828501230696</v>
      </c>
      <c r="N249" s="6">
        <f t="shared" si="175"/>
        <v>209.97749410313443</v>
      </c>
      <c r="O249" s="6">
        <f t="shared" si="175"/>
        <v>179.94401443923692</v>
      </c>
      <c r="P249" s="6">
        <f t="shared" si="175"/>
        <v>153.9263954149188</v>
      </c>
      <c r="Q249" s="6">
        <f t="shared" si="175"/>
        <v>126.89616189347112</v>
      </c>
      <c r="R249" s="6">
        <f t="shared" ref="R249:V249" si="176">R48</f>
        <v>11.597402700673801</v>
      </c>
      <c r="S249" s="6">
        <f t="shared" si="176"/>
        <v>10.957735484317357</v>
      </c>
      <c r="T249" s="6">
        <f t="shared" si="176"/>
        <v>10.683113451301926</v>
      </c>
      <c r="U249" s="6">
        <f t="shared" si="176"/>
        <v>9.719790235887217</v>
      </c>
      <c r="V249" s="6">
        <f t="shared" si="176"/>
        <v>8.9005801869782513</v>
      </c>
      <c r="AJ249" s="25"/>
      <c r="AK249" s="25"/>
    </row>
    <row r="250" spans="3:37" hidden="1" x14ac:dyDescent="0.35">
      <c r="C250" s="41"/>
      <c r="E250" s="25"/>
      <c r="F250" s="25"/>
      <c r="G250" s="25"/>
      <c r="H250" s="25"/>
      <c r="I250" s="25"/>
      <c r="J250" s="25"/>
      <c r="K250" s="25"/>
      <c r="L250" s="25"/>
      <c r="M250" s="25"/>
      <c r="N250" s="25"/>
      <c r="O250" s="25"/>
      <c r="P250" s="25"/>
      <c r="Q250" s="25"/>
      <c r="R250" s="25"/>
      <c r="S250" s="25"/>
      <c r="T250" s="25"/>
      <c r="U250" s="25"/>
      <c r="V250" s="25"/>
      <c r="AJ250" s="25"/>
      <c r="AK250" s="25"/>
    </row>
    <row r="251" spans="3:37" x14ac:dyDescent="0.35">
      <c r="C251" s="3" t="s">
        <v>283</v>
      </c>
      <c r="E251" s="25"/>
      <c r="F251" s="6"/>
      <c r="G251" s="6"/>
      <c r="H251" s="6">
        <f t="shared" ref="H251:Q251" si="177">H53</f>
        <v>34.018614702201191</v>
      </c>
      <c r="I251" s="6">
        <f t="shared" si="177"/>
        <v>26.02871135639171</v>
      </c>
      <c r="J251" s="6">
        <f t="shared" si="177"/>
        <v>15.316192253872945</v>
      </c>
      <c r="K251" s="6">
        <f t="shared" si="177"/>
        <v>6.950649877267133</v>
      </c>
      <c r="L251" s="6">
        <f t="shared" si="177"/>
        <v>4.2032365565649696</v>
      </c>
      <c r="M251" s="6">
        <f t="shared" si="177"/>
        <v>2.9348216474058937</v>
      </c>
      <c r="N251" s="6">
        <f t="shared" si="177"/>
        <v>1.7938338576211803</v>
      </c>
      <c r="O251" s="6">
        <f t="shared" si="177"/>
        <v>1.5693193713893465</v>
      </c>
      <c r="P251" s="6">
        <f t="shared" si="177"/>
        <v>1.358539731107139</v>
      </c>
      <c r="Q251" s="6">
        <f t="shared" si="177"/>
        <v>1.1336464705800173</v>
      </c>
      <c r="R251" s="6">
        <f t="shared" ref="R251:V251" si="178">R53</f>
        <v>0.12371376199143577</v>
      </c>
      <c r="S251" s="6">
        <f t="shared" si="178"/>
        <v>0.11689019642244441</v>
      </c>
      <c r="T251" s="6">
        <f t="shared" si="178"/>
        <v>0.1139607021462733</v>
      </c>
      <c r="U251" s="6">
        <f t="shared" si="178"/>
        <v>0.10368457894278085</v>
      </c>
      <c r="V251" s="6">
        <f t="shared" si="178"/>
        <v>9.4945763914323827E-2</v>
      </c>
      <c r="AJ251" s="25"/>
      <c r="AK251" s="25"/>
    </row>
    <row r="252" spans="3:37" hidden="1" x14ac:dyDescent="0.35">
      <c r="C252" s="41"/>
      <c r="E252" s="25"/>
      <c r="F252" s="25"/>
      <c r="G252" s="25"/>
      <c r="H252" s="25"/>
      <c r="I252" s="25"/>
      <c r="J252" s="25"/>
      <c r="K252" s="25"/>
      <c r="L252" s="25"/>
      <c r="M252" s="25"/>
      <c r="N252" s="25"/>
      <c r="O252" s="25"/>
      <c r="P252" s="25"/>
      <c r="Q252" s="25"/>
      <c r="R252" s="25"/>
      <c r="S252" s="25"/>
      <c r="T252" s="25"/>
      <c r="U252" s="25"/>
      <c r="V252" s="25"/>
      <c r="AJ252" s="25"/>
      <c r="AK252" s="25"/>
    </row>
    <row r="253" spans="3:37" x14ac:dyDescent="0.35">
      <c r="C253" s="3" t="s">
        <v>284</v>
      </c>
      <c r="E253" s="25"/>
      <c r="F253" s="6"/>
      <c r="G253" s="6"/>
      <c r="H253" s="6">
        <f t="shared" ref="H253:Q253" si="179">H58</f>
        <v>603.86045773791977</v>
      </c>
      <c r="I253" s="6">
        <f t="shared" si="179"/>
        <v>487.24957602712237</v>
      </c>
      <c r="J253" s="6">
        <f t="shared" si="179"/>
        <v>296.14580526263973</v>
      </c>
      <c r="K253" s="6">
        <f t="shared" si="179"/>
        <v>138.44161054328583</v>
      </c>
      <c r="L253" s="6">
        <f t="shared" si="179"/>
        <v>86.614010589107991</v>
      </c>
      <c r="M253" s="6">
        <f t="shared" si="179"/>
        <v>60.74702447843061</v>
      </c>
      <c r="N253" s="6">
        <f t="shared" si="179"/>
        <v>38.115326669165782</v>
      </c>
      <c r="O253" s="6">
        <f t="shared" si="179"/>
        <v>34.191858999591943</v>
      </c>
      <c r="P253" s="6">
        <f t="shared" si="179"/>
        <v>30.01672821760075</v>
      </c>
      <c r="Q253" s="6">
        <f t="shared" si="179"/>
        <v>25.397389670301401</v>
      </c>
      <c r="R253" s="6">
        <f t="shared" ref="R253:V253" si="180">R58</f>
        <v>3.2795532953980122</v>
      </c>
      <c r="S253" s="6">
        <f t="shared" si="180"/>
        <v>3.0986660069676493</v>
      </c>
      <c r="T253" s="6">
        <f t="shared" si="180"/>
        <v>3.0210074469771153</v>
      </c>
      <c r="U253" s="6">
        <f t="shared" si="180"/>
        <v>2.7485956055341028</v>
      </c>
      <c r="V253" s="6">
        <f t="shared" si="180"/>
        <v>2.5169365793828016</v>
      </c>
      <c r="AJ253" s="25"/>
      <c r="AK253" s="25"/>
    </row>
    <row r="254" spans="3:37" hidden="1" x14ac:dyDescent="0.35">
      <c r="C254" s="41"/>
      <c r="E254" s="25"/>
      <c r="F254" s="25"/>
      <c r="G254" s="25"/>
      <c r="H254" s="25"/>
      <c r="I254" s="25"/>
      <c r="J254" s="25"/>
      <c r="K254" s="25"/>
      <c r="L254" s="25"/>
      <c r="M254" s="25"/>
      <c r="N254" s="25"/>
      <c r="O254" s="25"/>
      <c r="P254" s="25"/>
      <c r="Q254" s="25"/>
      <c r="R254" s="25"/>
      <c r="S254" s="25"/>
      <c r="T254" s="25"/>
      <c r="U254" s="25"/>
      <c r="V254" s="25"/>
      <c r="AJ254" s="25"/>
      <c r="AK254" s="25"/>
    </row>
    <row r="255" spans="3:37" x14ac:dyDescent="0.35">
      <c r="C255" s="3" t="s">
        <v>285</v>
      </c>
      <c r="E255" s="25"/>
      <c r="F255" s="6"/>
      <c r="G255" s="6"/>
      <c r="H255" s="6">
        <f t="shared" ref="H255:Q255" si="181">H60</f>
        <v>4086.8864141177837</v>
      </c>
      <c r="I255" s="6">
        <f t="shared" si="181"/>
        <v>2998.0642047649008</v>
      </c>
      <c r="J255" s="6">
        <f t="shared" si="181"/>
        <v>1715.9701337744414</v>
      </c>
      <c r="K255" s="6">
        <f t="shared" si="181"/>
        <v>757.71660502132841</v>
      </c>
      <c r="L255" s="6">
        <f t="shared" si="181"/>
        <v>443.10637206466225</v>
      </c>
      <c r="M255" s="6">
        <f t="shared" si="181"/>
        <v>307.89332996573421</v>
      </c>
      <c r="N255" s="6">
        <f t="shared" si="181"/>
        <v>182.98668093871481</v>
      </c>
      <c r="O255" s="6">
        <f t="shared" si="181"/>
        <v>155.51482262283935</v>
      </c>
      <c r="P255" s="6">
        <f t="shared" si="181"/>
        <v>132.23578447994771</v>
      </c>
      <c r="Q255" s="6">
        <f t="shared" si="181"/>
        <v>108.35023934814646</v>
      </c>
      <c r="R255" s="6">
        <f t="shared" ref="R255:V255" si="182">R60</f>
        <v>-23.46765582176188</v>
      </c>
      <c r="S255" s="6">
        <f t="shared" si="182"/>
        <v>-17.844010290474092</v>
      </c>
      <c r="T255" s="6">
        <f t="shared" si="182"/>
        <v>-12.371125186425774</v>
      </c>
      <c r="U255" s="6">
        <f t="shared" si="182"/>
        <v>-8.0670660382978259</v>
      </c>
      <c r="V255" s="6">
        <f t="shared" si="182"/>
        <v>-4.5038198563680627</v>
      </c>
      <c r="AJ255" s="25"/>
      <c r="AK255" s="25"/>
    </row>
    <row r="256" spans="3:37" hidden="1" x14ac:dyDescent="0.35">
      <c r="C256" s="41"/>
      <c r="E256" s="25"/>
      <c r="F256" s="25"/>
      <c r="G256" s="25"/>
      <c r="H256" s="25"/>
      <c r="I256" s="25"/>
      <c r="J256" s="25"/>
      <c r="K256" s="25"/>
      <c r="L256" s="25"/>
      <c r="M256" s="25"/>
      <c r="N256" s="25"/>
      <c r="O256" s="25"/>
      <c r="P256" s="25"/>
      <c r="Q256" s="25"/>
      <c r="R256" s="25"/>
      <c r="S256" s="25"/>
      <c r="T256" s="25"/>
      <c r="U256" s="25"/>
      <c r="V256" s="25"/>
      <c r="AJ256" s="25"/>
      <c r="AK256" s="25"/>
    </row>
    <row r="257" spans="3:37" hidden="1" x14ac:dyDescent="0.35">
      <c r="E257" s="25"/>
      <c r="F257" s="25"/>
      <c r="G257" s="25"/>
      <c r="H257" s="25"/>
      <c r="I257" s="25"/>
      <c r="J257" s="25"/>
      <c r="K257" s="25"/>
      <c r="L257" s="25"/>
      <c r="M257" s="25"/>
      <c r="N257" s="25"/>
      <c r="O257" s="25"/>
      <c r="P257" s="25"/>
      <c r="Q257" s="25"/>
      <c r="R257" s="25"/>
      <c r="S257" s="25"/>
      <c r="T257" s="25"/>
      <c r="U257" s="25"/>
      <c r="V257" s="25"/>
      <c r="X257" s="29"/>
      <c r="Y257" s="29"/>
      <c r="Z257" s="29"/>
      <c r="AA257" s="29"/>
      <c r="AB257" s="29"/>
      <c r="AJ257" s="25"/>
      <c r="AK257" s="25"/>
    </row>
    <row r="258" spans="3:37" x14ac:dyDescent="0.35">
      <c r="E258" s="25"/>
      <c r="F258" s="25"/>
      <c r="G258" s="54" t="s">
        <v>351</v>
      </c>
      <c r="H258" s="25"/>
      <c r="I258" s="25"/>
      <c r="J258" s="25"/>
      <c r="K258" s="25"/>
      <c r="L258" s="25"/>
      <c r="M258" s="25"/>
      <c r="N258" s="25"/>
      <c r="O258" s="25"/>
      <c r="P258" s="25"/>
      <c r="Q258" s="25"/>
      <c r="R258" s="25"/>
      <c r="S258" s="25"/>
      <c r="T258" s="25"/>
      <c r="U258" s="25"/>
      <c r="V258" s="25"/>
      <c r="X258" s="29"/>
      <c r="Y258" s="29"/>
      <c r="Z258" s="29"/>
      <c r="AA258" s="29"/>
      <c r="AB258" s="29"/>
      <c r="AC258" s="29"/>
      <c r="AD258" s="29"/>
      <c r="AJ258" s="25"/>
      <c r="AK258" s="25"/>
    </row>
    <row r="259" spans="3:37" x14ac:dyDescent="0.35">
      <c r="C259" s="3" t="s">
        <v>286</v>
      </c>
      <c r="E259" s="25"/>
      <c r="F259" s="6"/>
      <c r="G259" s="6"/>
      <c r="H259" s="6">
        <f t="shared" ref="H259:K259" si="183">H255+H244</f>
        <v>3266.6657136839958</v>
      </c>
      <c r="I259" s="6">
        <f t="shared" si="183"/>
        <v>1447.7104099498126</v>
      </c>
      <c r="J259" s="6">
        <f t="shared" si="183"/>
        <v>-328.75531881361985</v>
      </c>
      <c r="K259" s="6">
        <f t="shared" si="183"/>
        <v>-1547.3333765962077</v>
      </c>
      <c r="L259" s="6">
        <f>L255+L244</f>
        <v>-2043.9760817481977</v>
      </c>
      <c r="M259" s="6">
        <f t="shared" ref="M259:V259" si="184">M255+M244</f>
        <v>-2321.2448088878768</v>
      </c>
      <c r="N259" s="6">
        <f t="shared" si="184"/>
        <v>-2547.4727370513515</v>
      </c>
      <c r="O259" s="6">
        <f t="shared" si="184"/>
        <v>-2670.4663676195578</v>
      </c>
      <c r="P259" s="6">
        <f t="shared" si="184"/>
        <v>-2782.3165991598357</v>
      </c>
      <c r="Q259" s="6">
        <f t="shared" si="184"/>
        <v>-2886.7522210548946</v>
      </c>
      <c r="R259" s="6">
        <f t="shared" si="184"/>
        <v>-2075.8015992544256</v>
      </c>
      <c r="S259" s="6">
        <f t="shared" si="184"/>
        <v>-1300.3648602887577</v>
      </c>
      <c r="T259" s="6">
        <f t="shared" si="184"/>
        <v>-828.65796751254288</v>
      </c>
      <c r="U259" s="6">
        <f t="shared" si="184"/>
        <v>-613.15809649381401</v>
      </c>
      <c r="V259" s="6">
        <f t="shared" si="184"/>
        <v>-479.97215102208281</v>
      </c>
      <c r="W259" s="43" t="s">
        <v>389</v>
      </c>
      <c r="AJ259" s="25"/>
      <c r="AK259" s="25"/>
    </row>
    <row r="260" spans="3:37" hidden="1" x14ac:dyDescent="0.35">
      <c r="C260" s="41"/>
      <c r="E260" s="25"/>
      <c r="F260" s="25"/>
      <c r="G260" s="25"/>
      <c r="H260" s="25"/>
      <c r="I260" s="25"/>
      <c r="J260" s="25"/>
      <c r="K260" s="25"/>
      <c r="L260" s="25"/>
      <c r="M260" s="25"/>
      <c r="N260" s="25"/>
      <c r="O260" s="25"/>
      <c r="P260" s="25"/>
      <c r="Q260" s="25"/>
      <c r="R260" s="25"/>
      <c r="S260" s="25"/>
      <c r="T260" s="25"/>
      <c r="U260" s="25"/>
      <c r="V260" s="25"/>
      <c r="W260" s="14"/>
      <c r="AJ260" s="25"/>
      <c r="AK260" s="25"/>
    </row>
    <row r="261" spans="3:37" hidden="1" x14ac:dyDescent="0.35">
      <c r="E261" s="25"/>
      <c r="F261" s="25"/>
      <c r="G261" s="25"/>
      <c r="H261" s="25"/>
      <c r="I261" s="25"/>
      <c r="J261" s="25"/>
      <c r="K261" s="25"/>
      <c r="L261" s="25"/>
      <c r="M261" s="25"/>
      <c r="N261" s="25"/>
      <c r="O261" s="25"/>
      <c r="P261" s="25"/>
      <c r="Q261" s="25"/>
      <c r="R261" s="25"/>
      <c r="S261" s="25"/>
      <c r="T261" s="25"/>
      <c r="U261" s="25"/>
      <c r="V261" s="25"/>
      <c r="W261" s="14"/>
      <c r="AJ261" s="25"/>
      <c r="AK261" s="25"/>
    </row>
    <row r="262" spans="3:37" x14ac:dyDescent="0.35">
      <c r="C262" s="47" t="s">
        <v>390</v>
      </c>
      <c r="D262" s="27"/>
      <c r="E262" s="26"/>
      <c r="F262" s="21"/>
      <c r="G262" s="21"/>
      <c r="H262" s="21">
        <f t="shared" ref="H262:V262" si="185">H179</f>
        <v>3266.6657136839958</v>
      </c>
      <c r="I262" s="21">
        <f t="shared" si="185"/>
        <v>4714.3761236338087</v>
      </c>
      <c r="J262" s="21">
        <f t="shared" si="185"/>
        <v>4385.6208048201888</v>
      </c>
      <c r="K262" s="21">
        <f t="shared" si="185"/>
        <v>2838.2874282239809</v>
      </c>
      <c r="L262" s="21">
        <f t="shared" si="185"/>
        <v>794.31134647578324</v>
      </c>
      <c r="M262" s="21">
        <f t="shared" si="185"/>
        <v>-1526.9334624120936</v>
      </c>
      <c r="N262" s="21">
        <f t="shared" si="185"/>
        <v>-4074.4061994634449</v>
      </c>
      <c r="O262" s="21">
        <f t="shared" si="185"/>
        <v>-6744.8725670830027</v>
      </c>
      <c r="P262" s="21">
        <f t="shared" si="185"/>
        <v>-9527.1891662428388</v>
      </c>
      <c r="Q262" s="21">
        <f t="shared" si="185"/>
        <v>-12413.941387297733</v>
      </c>
      <c r="R262" s="21">
        <f t="shared" si="185"/>
        <v>-14489.742986552159</v>
      </c>
      <c r="S262" s="21">
        <f t="shared" si="185"/>
        <v>-15790.107846840916</v>
      </c>
      <c r="T262" s="21">
        <f t="shared" si="185"/>
        <v>-16618.765814353457</v>
      </c>
      <c r="U262" s="21">
        <f t="shared" si="185"/>
        <v>-17231.923910847272</v>
      </c>
      <c r="V262" s="21">
        <f t="shared" si="185"/>
        <v>-17711.896061869356</v>
      </c>
      <c r="W262" s="75">
        <f>V262/(W212+W224)</f>
        <v>-47.561625298961765</v>
      </c>
      <c r="X262" s="42" t="s">
        <v>276</v>
      </c>
      <c r="AJ262" s="25"/>
      <c r="AK262" s="25"/>
    </row>
    <row r="263" spans="3:37" x14ac:dyDescent="0.35">
      <c r="C263" s="3"/>
      <c r="D263" s="27"/>
      <c r="E263" s="26"/>
      <c r="F263" s="21"/>
      <c r="G263" s="21"/>
      <c r="H263" s="21"/>
      <c r="I263" s="21"/>
      <c r="J263" s="21"/>
      <c r="K263" s="21"/>
      <c r="L263" s="21"/>
      <c r="M263" s="21"/>
      <c r="N263" s="21"/>
      <c r="O263" s="21"/>
      <c r="P263" s="21"/>
      <c r="Q263" s="21"/>
      <c r="R263" s="21"/>
      <c r="S263" s="21"/>
      <c r="T263" s="21"/>
      <c r="U263" s="21"/>
      <c r="V263" s="21"/>
      <c r="W263" s="43" t="s">
        <v>392</v>
      </c>
      <c r="X263" s="33"/>
      <c r="Y263" s="33"/>
      <c r="AJ263" s="25"/>
      <c r="AK263" s="25"/>
    </row>
    <row r="264" spans="3:37" x14ac:dyDescent="0.35">
      <c r="C264" s="17" t="s">
        <v>382</v>
      </c>
      <c r="D264" s="26"/>
      <c r="E264" s="26"/>
      <c r="F264" s="21"/>
      <c r="G264" s="21"/>
      <c r="H264" s="21">
        <f t="shared" ref="H264:V264" si="186">H193</f>
        <v>309.67202960918974</v>
      </c>
      <c r="I264" s="21">
        <f t="shared" si="186"/>
        <v>249.87157744980644</v>
      </c>
      <c r="J264" s="21">
        <f t="shared" si="186"/>
        <v>151.86964372443072</v>
      </c>
      <c r="K264" s="21">
        <f t="shared" si="186"/>
        <v>70.995697714505582</v>
      </c>
      <c r="L264" s="21">
        <f t="shared" si="186"/>
        <v>44.41744132774771</v>
      </c>
      <c r="M264" s="21">
        <f t="shared" si="186"/>
        <v>31.152320245349042</v>
      </c>
      <c r="N264" s="21">
        <f t="shared" si="186"/>
        <v>19.546321368802971</v>
      </c>
      <c r="O264" s="21">
        <f t="shared" si="186"/>
        <v>17.534286666457415</v>
      </c>
      <c r="P264" s="21">
        <f t="shared" si="186"/>
        <v>15.393193957743984</v>
      </c>
      <c r="Q264" s="21">
        <f t="shared" si="186"/>
        <v>13.024302395026364</v>
      </c>
      <c r="R264" s="21">
        <f t="shared" si="186"/>
        <v>11.085347429940754</v>
      </c>
      <c r="S264" s="21">
        <f t="shared" si="186"/>
        <v>9.1885129172240383</v>
      </c>
      <c r="T264" s="21">
        <f t="shared" si="186"/>
        <v>7.4660458338016689</v>
      </c>
      <c r="U264" s="21">
        <f t="shared" si="186"/>
        <v>5.8461023957766898</v>
      </c>
      <c r="V264" s="21">
        <f t="shared" si="186"/>
        <v>4.4972809205923703</v>
      </c>
      <c r="W264" s="51">
        <f>SUM(H264:V264)</f>
        <v>961.56010395639544</v>
      </c>
      <c r="X264" s="42" t="s">
        <v>399</v>
      </c>
      <c r="Y264" s="33"/>
      <c r="AJ264" s="25"/>
      <c r="AK264" s="25"/>
    </row>
    <row r="265" spans="3:37" x14ac:dyDescent="0.35">
      <c r="C265" s="17" t="s">
        <v>383</v>
      </c>
      <c r="D265" s="26"/>
      <c r="E265" s="26"/>
      <c r="F265" s="21"/>
      <c r="G265" s="21"/>
      <c r="H265" s="20">
        <f t="shared" ref="H265:V265" si="187">H205</f>
        <v>10.641457017479425</v>
      </c>
      <c r="I265" s="20">
        <f t="shared" si="187"/>
        <v>8.5864960250933464</v>
      </c>
      <c r="J265" s="20">
        <f t="shared" si="187"/>
        <v>5.2187932116213442</v>
      </c>
      <c r="K265" s="20">
        <f t="shared" si="187"/>
        <v>2.4396703396439183</v>
      </c>
      <c r="L265" s="20">
        <f t="shared" si="187"/>
        <v>1.5263448019898753</v>
      </c>
      <c r="M265" s="20">
        <f t="shared" si="187"/>
        <v>1.0705070047947214</v>
      </c>
      <c r="N265" s="20">
        <f t="shared" si="187"/>
        <v>0.67168267976432017</v>
      </c>
      <c r="O265" s="20">
        <f t="shared" si="187"/>
        <v>0.60254185090190004</v>
      </c>
      <c r="P265" s="20">
        <f t="shared" si="187"/>
        <v>0.52896611963883855</v>
      </c>
      <c r="Q265" s="20">
        <f t="shared" si="187"/>
        <v>0.44756239139272402</v>
      </c>
      <c r="R265" s="20">
        <f t="shared" si="187"/>
        <v>5.7793526604216716E-2</v>
      </c>
      <c r="S265" s="20">
        <f t="shared" si="187"/>
        <v>5.4605862500408935E-2</v>
      </c>
      <c r="T265" s="20">
        <f t="shared" si="187"/>
        <v>5.3237334030645671E-2</v>
      </c>
      <c r="U265" s="20">
        <f t="shared" si="187"/>
        <v>4.8436789691929646E-2</v>
      </c>
      <c r="V265" s="20">
        <f t="shared" si="187"/>
        <v>4.4354406853459163E-2</v>
      </c>
      <c r="W265" s="54">
        <f>SUM(H265:V265)</f>
        <v>31.992449362001071</v>
      </c>
      <c r="X265" s="42" t="s">
        <v>407</v>
      </c>
      <c r="AJ265" s="25"/>
      <c r="AK265" s="25"/>
    </row>
    <row r="266" spans="3:37" x14ac:dyDescent="0.35">
      <c r="C266" s="41"/>
      <c r="E266" s="25"/>
      <c r="F266" s="25"/>
      <c r="G266" s="25"/>
      <c r="H266" s="25"/>
      <c r="I266" s="25"/>
      <c r="J266" s="25"/>
      <c r="K266" s="25"/>
      <c r="L266" s="25"/>
      <c r="M266" s="25"/>
      <c r="N266" s="25"/>
      <c r="O266" s="25"/>
      <c r="P266" s="25"/>
      <c r="Q266" s="25"/>
      <c r="R266" s="25"/>
      <c r="S266" s="25"/>
      <c r="T266" s="25"/>
      <c r="U266" s="25"/>
      <c r="V266" s="25"/>
      <c r="Z266" s="30"/>
      <c r="AA266" s="30"/>
      <c r="AB266" s="30"/>
      <c r="AC266" s="30"/>
      <c r="AD266" s="30"/>
      <c r="AJ266" s="25"/>
      <c r="AK266" s="25"/>
    </row>
  </sheetData>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2:AO266"/>
  <sheetViews>
    <sheetView workbookViewId="0">
      <pane xSplit="4" ySplit="9" topLeftCell="E10" activePane="bottomRight" state="frozen"/>
      <selection activeCell="W237" sqref="W237"/>
      <selection pane="topRight" activeCell="W237" sqref="W237"/>
      <selection pane="bottomLeft" activeCell="W237" sqref="W237"/>
      <selection pane="bottomRight" activeCell="C2" sqref="C2:D2"/>
    </sheetView>
  </sheetViews>
  <sheetFormatPr baseColWidth="10" defaultColWidth="8.81640625" defaultRowHeight="14.5" x14ac:dyDescent="0.35"/>
  <cols>
    <col min="1" max="2" width="4.81640625" customWidth="1"/>
    <col min="3" max="3" width="35.54296875" customWidth="1"/>
    <col min="4" max="4" width="7.6328125" customWidth="1"/>
    <col min="5" max="22" width="5.81640625" customWidth="1"/>
    <col min="23" max="23" width="7.1796875" customWidth="1"/>
    <col min="24" max="35" width="6.81640625" style="25" customWidth="1"/>
    <col min="36" max="46" width="6.81640625" customWidth="1"/>
  </cols>
  <sheetData>
    <row r="2" spans="1:35" x14ac:dyDescent="0.35">
      <c r="C2" s="174" t="s">
        <v>409</v>
      </c>
      <c r="D2" s="161"/>
      <c r="E2" s="120" t="s">
        <v>411</v>
      </c>
    </row>
    <row r="3" spans="1:35" x14ac:dyDescent="0.35">
      <c r="C3" s="48"/>
    </row>
    <row r="4" spans="1:35" x14ac:dyDescent="0.35">
      <c r="C4" s="11" t="s">
        <v>245</v>
      </c>
      <c r="D4" s="12"/>
    </row>
    <row r="5" spans="1:35" x14ac:dyDescent="0.35">
      <c r="C5" s="3" t="s">
        <v>243</v>
      </c>
      <c r="D5" s="37">
        <v>2021</v>
      </c>
    </row>
    <row r="6" spans="1:35" x14ac:dyDescent="0.35">
      <c r="C6" s="3" t="s">
        <v>244</v>
      </c>
      <c r="D6" s="37">
        <v>2035</v>
      </c>
    </row>
    <row r="8" spans="1:35" x14ac:dyDescent="0.35">
      <c r="C8" s="2" t="s">
        <v>77</v>
      </c>
      <c r="E8" s="3"/>
      <c r="F8" s="3" t="s">
        <v>140</v>
      </c>
      <c r="G8" s="3"/>
      <c r="H8" s="3"/>
      <c r="I8" s="3"/>
      <c r="J8" s="3"/>
      <c r="K8" s="3"/>
      <c r="L8" s="3"/>
      <c r="M8" s="3"/>
      <c r="N8" s="3"/>
      <c r="O8" s="3"/>
      <c r="P8" s="3"/>
      <c r="Q8" s="3"/>
      <c r="R8" s="3"/>
      <c r="S8" s="3"/>
      <c r="T8" s="3"/>
      <c r="U8" s="3"/>
      <c r="V8" s="3"/>
      <c r="W8" s="3"/>
      <c r="Y8" s="17"/>
    </row>
    <row r="9" spans="1:35" x14ac:dyDescent="0.35">
      <c r="E9" s="3"/>
      <c r="F9" s="4">
        <v>2019</v>
      </c>
      <c r="G9" s="4">
        <f>F9+1</f>
        <v>2020</v>
      </c>
      <c r="H9" s="4">
        <f t="shared" ref="H9:V9" si="0">G9+1</f>
        <v>2021</v>
      </c>
      <c r="I9" s="4">
        <f t="shared" si="0"/>
        <v>2022</v>
      </c>
      <c r="J9" s="4">
        <f t="shared" si="0"/>
        <v>2023</v>
      </c>
      <c r="K9" s="4">
        <f t="shared" si="0"/>
        <v>2024</v>
      </c>
      <c r="L9" s="4">
        <f t="shared" si="0"/>
        <v>2025</v>
      </c>
      <c r="M9" s="4">
        <f t="shared" si="0"/>
        <v>2026</v>
      </c>
      <c r="N9" s="4">
        <f t="shared" si="0"/>
        <v>2027</v>
      </c>
      <c r="O9" s="4">
        <f t="shared" si="0"/>
        <v>2028</v>
      </c>
      <c r="P9" s="4">
        <f t="shared" si="0"/>
        <v>2029</v>
      </c>
      <c r="Q9" s="4">
        <f t="shared" si="0"/>
        <v>2030</v>
      </c>
      <c r="R9" s="4">
        <f t="shared" si="0"/>
        <v>2031</v>
      </c>
      <c r="S9" s="4">
        <f t="shared" si="0"/>
        <v>2032</v>
      </c>
      <c r="T9" s="4">
        <f t="shared" si="0"/>
        <v>2033</v>
      </c>
      <c r="U9" s="4">
        <f t="shared" si="0"/>
        <v>2034</v>
      </c>
      <c r="V9" s="4">
        <f t="shared" si="0"/>
        <v>2035</v>
      </c>
      <c r="W9" s="3"/>
      <c r="X9" s="50"/>
      <c r="Y9" s="50"/>
      <c r="Z9" s="50"/>
      <c r="AA9" s="50"/>
      <c r="AB9" s="50"/>
      <c r="AC9" s="50"/>
      <c r="AD9" s="50"/>
    </row>
    <row r="10" spans="1:35" s="3" customFormat="1" ht="12" x14ac:dyDescent="0.3">
      <c r="A10" s="17"/>
      <c r="C10" s="11" t="s">
        <v>78</v>
      </c>
      <c r="D10" s="12" t="s">
        <v>0</v>
      </c>
      <c r="E10" s="17"/>
      <c r="F10" s="15">
        <v>161.59371979340048</v>
      </c>
      <c r="G10" s="15">
        <v>151.46392057573786</v>
      </c>
      <c r="H10" s="28">
        <v>123.86881184367589</v>
      </c>
      <c r="I10" s="28">
        <v>99.948630979922584</v>
      </c>
      <c r="J10" s="28">
        <v>60.747857489772286</v>
      </c>
      <c r="K10" s="28">
        <v>28.398279085802233</v>
      </c>
      <c r="L10" s="28">
        <v>17.766976531099083</v>
      </c>
      <c r="M10" s="28">
        <v>12.460928098139618</v>
      </c>
      <c r="N10" s="28">
        <v>7.818528547521189</v>
      </c>
      <c r="O10" s="28">
        <v>7.0137146665829659</v>
      </c>
      <c r="P10" s="28">
        <v>6.157277583097593</v>
      </c>
      <c r="Q10" s="28">
        <v>5.2097209580105455</v>
      </c>
      <c r="R10" s="28">
        <v>4.434138971976302</v>
      </c>
      <c r="S10" s="28">
        <v>3.6754051668896155</v>
      </c>
      <c r="T10" s="28">
        <v>2.9864183335206675</v>
      </c>
      <c r="U10" s="28">
        <v>2.3384409583106756</v>
      </c>
      <c r="V10" s="28">
        <v>1.7989123682369481</v>
      </c>
      <c r="W10" s="17"/>
      <c r="X10" s="17"/>
      <c r="Y10" s="17"/>
      <c r="Z10" s="17"/>
      <c r="AA10" s="17"/>
      <c r="AB10" s="17"/>
      <c r="AC10" s="17"/>
      <c r="AD10" s="17"/>
      <c r="AE10" s="17"/>
      <c r="AF10" s="17"/>
      <c r="AG10" s="17"/>
      <c r="AH10" s="17"/>
      <c r="AI10" s="17"/>
    </row>
    <row r="11" spans="1:35" s="3" customFormat="1" ht="12" x14ac:dyDescent="0.3">
      <c r="A11" s="17"/>
      <c r="C11" s="3" t="s">
        <v>22</v>
      </c>
      <c r="D11" s="3" t="s">
        <v>0</v>
      </c>
      <c r="E11" s="17"/>
      <c r="F11" s="16">
        <v>14.651441392184289</v>
      </c>
      <c r="G11" s="16">
        <v>13.347716274668231</v>
      </c>
      <c r="H11" s="16">
        <v>10.203296840888285</v>
      </c>
      <c r="I11" s="16">
        <v>7.1377785458721608</v>
      </c>
      <c r="J11" s="16">
        <v>3.9317018509876025</v>
      </c>
      <c r="K11" s="16">
        <v>1.86257204409447</v>
      </c>
      <c r="L11" s="16">
        <v>1.2290976032867083</v>
      </c>
      <c r="M11" s="16">
        <v>0.91792552617201062</v>
      </c>
      <c r="N11" s="16">
        <v>0.63418249470199306</v>
      </c>
      <c r="O11" s="16">
        <v>0.6739267783552888</v>
      </c>
      <c r="P11" s="16">
        <v>0.72541664726677535</v>
      </c>
      <c r="Q11" s="16">
        <v>0.71918540365634342</v>
      </c>
      <c r="R11" s="16">
        <v>0.67272888110728479</v>
      </c>
      <c r="S11" s="16">
        <v>0.63562379630105659</v>
      </c>
      <c r="T11" s="16">
        <v>0.61969383527735722</v>
      </c>
      <c r="U11" s="16">
        <v>0.56381448318648286</v>
      </c>
      <c r="V11" s="16">
        <v>0.51629468295031844</v>
      </c>
      <c r="W11" s="17"/>
      <c r="X11" s="17"/>
      <c r="Y11" s="17"/>
      <c r="Z11" s="17"/>
      <c r="AA11" s="17"/>
      <c r="AB11" s="17"/>
      <c r="AC11" s="17"/>
      <c r="AD11" s="17"/>
      <c r="AE11" s="17"/>
      <c r="AF11" s="17"/>
      <c r="AG11" s="17"/>
      <c r="AH11" s="17"/>
      <c r="AI11" s="17"/>
    </row>
    <row r="12" spans="1:35" s="3" customFormat="1" ht="12" x14ac:dyDescent="0.3">
      <c r="A12" s="17"/>
      <c r="C12" s="3" t="s">
        <v>23</v>
      </c>
      <c r="D12" s="3" t="s">
        <v>0</v>
      </c>
      <c r="E12" s="17"/>
      <c r="F12" s="16">
        <v>146.94227840121619</v>
      </c>
      <c r="G12" s="16">
        <v>138.11620430106962</v>
      </c>
      <c r="H12" s="16">
        <v>113.6655150027876</v>
      </c>
      <c r="I12" s="16">
        <v>92.810852434050418</v>
      </c>
      <c r="J12" s="16">
        <v>56.816155638784686</v>
      </c>
      <c r="K12" s="16">
        <v>26.535707041707763</v>
      </c>
      <c r="L12" s="16">
        <v>16.537878927812375</v>
      </c>
      <c r="M12" s="16">
        <v>11.543002571967607</v>
      </c>
      <c r="N12" s="16">
        <v>7.1843460528191958</v>
      </c>
      <c r="O12" s="16">
        <v>6.3397878882276775</v>
      </c>
      <c r="P12" s="16">
        <v>5.4318609358308176</v>
      </c>
      <c r="Q12" s="16">
        <v>4.490535554354202</v>
      </c>
      <c r="R12" s="16">
        <v>3.7614100908690169</v>
      </c>
      <c r="S12" s="16">
        <v>3.039781370588559</v>
      </c>
      <c r="T12" s="16">
        <v>2.3667244982433102</v>
      </c>
      <c r="U12" s="16">
        <v>1.7746264751241929</v>
      </c>
      <c r="V12" s="16">
        <v>1.2826176852866296</v>
      </c>
      <c r="W12" s="17"/>
      <c r="X12" s="17"/>
      <c r="Y12" s="17"/>
      <c r="Z12" s="17"/>
      <c r="AA12" s="17"/>
      <c r="AB12" s="17"/>
      <c r="AC12" s="17"/>
      <c r="AD12" s="17"/>
      <c r="AE12" s="17"/>
      <c r="AF12" s="17"/>
      <c r="AG12" s="17"/>
      <c r="AH12" s="17"/>
      <c r="AI12" s="17"/>
    </row>
    <row r="13" spans="1:35" s="3" customFormat="1" ht="12" x14ac:dyDescent="0.3">
      <c r="A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 customFormat="1" ht="12" x14ac:dyDescent="0.3">
      <c r="A14" s="17"/>
      <c r="C14" s="11" t="s">
        <v>274</v>
      </c>
      <c r="D14" s="12" t="s">
        <v>0</v>
      </c>
      <c r="E14" s="17"/>
      <c r="F14" s="15">
        <f>IF(OR(F$9&lt;$D$5,F$9&gt;$D$6),0,F10)</f>
        <v>0</v>
      </c>
      <c r="G14" s="15">
        <f t="shared" ref="G14:V16" si="1">IF(OR(G$9&lt;$D$5,G$9&gt;$D$6),0,G10)</f>
        <v>0</v>
      </c>
      <c r="H14" s="15">
        <f t="shared" si="1"/>
        <v>123.86881184367589</v>
      </c>
      <c r="I14" s="15">
        <f t="shared" si="1"/>
        <v>99.948630979922584</v>
      </c>
      <c r="J14" s="15">
        <f t="shared" si="1"/>
        <v>60.747857489772286</v>
      </c>
      <c r="K14" s="15">
        <f t="shared" si="1"/>
        <v>28.398279085802233</v>
      </c>
      <c r="L14" s="15">
        <f t="shared" si="1"/>
        <v>17.766976531099083</v>
      </c>
      <c r="M14" s="15">
        <f t="shared" si="1"/>
        <v>12.460928098139618</v>
      </c>
      <c r="N14" s="15">
        <f t="shared" si="1"/>
        <v>7.818528547521189</v>
      </c>
      <c r="O14" s="15">
        <f t="shared" si="1"/>
        <v>7.0137146665829659</v>
      </c>
      <c r="P14" s="15">
        <f t="shared" si="1"/>
        <v>6.157277583097593</v>
      </c>
      <c r="Q14" s="15">
        <f t="shared" si="1"/>
        <v>5.2097209580105455</v>
      </c>
      <c r="R14" s="15">
        <f t="shared" si="1"/>
        <v>4.434138971976302</v>
      </c>
      <c r="S14" s="15">
        <f t="shared" si="1"/>
        <v>3.6754051668896155</v>
      </c>
      <c r="T14" s="15">
        <f t="shared" si="1"/>
        <v>2.9864183335206675</v>
      </c>
      <c r="U14" s="15">
        <f t="shared" si="1"/>
        <v>2.3384409583106756</v>
      </c>
      <c r="V14" s="15">
        <f t="shared" si="1"/>
        <v>1.7989123682369481</v>
      </c>
      <c r="W14" s="17"/>
      <c r="X14" s="17"/>
      <c r="Y14" s="17"/>
      <c r="Z14" s="17"/>
      <c r="AA14" s="17"/>
      <c r="AB14" s="17"/>
      <c r="AC14" s="17"/>
      <c r="AD14" s="17"/>
      <c r="AE14" s="17"/>
      <c r="AF14" s="17"/>
      <c r="AG14" s="17"/>
      <c r="AH14" s="17"/>
      <c r="AI14" s="17"/>
    </row>
    <row r="15" spans="1:35" s="3" customFormat="1" ht="12" x14ac:dyDescent="0.3">
      <c r="A15" s="17"/>
      <c r="C15" s="3" t="s">
        <v>22</v>
      </c>
      <c r="D15" s="3" t="s">
        <v>0</v>
      </c>
      <c r="E15" s="17"/>
      <c r="F15" s="16">
        <f>IF(OR(F$9&lt;$D$5,F$9&gt;$D$6),0,F11)</f>
        <v>0</v>
      </c>
      <c r="G15" s="16">
        <f t="shared" si="1"/>
        <v>0</v>
      </c>
      <c r="H15" s="16">
        <f t="shared" si="1"/>
        <v>10.203296840888285</v>
      </c>
      <c r="I15" s="16">
        <f t="shared" si="1"/>
        <v>7.1377785458721608</v>
      </c>
      <c r="J15" s="16">
        <f t="shared" si="1"/>
        <v>3.9317018509876025</v>
      </c>
      <c r="K15" s="16">
        <f t="shared" si="1"/>
        <v>1.86257204409447</v>
      </c>
      <c r="L15" s="16">
        <f t="shared" si="1"/>
        <v>1.2290976032867083</v>
      </c>
      <c r="M15" s="16">
        <f t="shared" si="1"/>
        <v>0.91792552617201062</v>
      </c>
      <c r="N15" s="16">
        <f t="shared" si="1"/>
        <v>0.63418249470199306</v>
      </c>
      <c r="O15" s="16">
        <f t="shared" si="1"/>
        <v>0.6739267783552888</v>
      </c>
      <c r="P15" s="16">
        <f t="shared" si="1"/>
        <v>0.72541664726677535</v>
      </c>
      <c r="Q15" s="16">
        <f t="shared" si="1"/>
        <v>0.71918540365634342</v>
      </c>
      <c r="R15" s="16">
        <f t="shared" si="1"/>
        <v>0.67272888110728479</v>
      </c>
      <c r="S15" s="16">
        <f t="shared" si="1"/>
        <v>0.63562379630105659</v>
      </c>
      <c r="T15" s="16">
        <f t="shared" si="1"/>
        <v>0.61969383527735722</v>
      </c>
      <c r="U15" s="16">
        <f t="shared" si="1"/>
        <v>0.56381448318648286</v>
      </c>
      <c r="V15" s="16">
        <f t="shared" si="1"/>
        <v>0.51629468295031844</v>
      </c>
      <c r="W15" s="17"/>
      <c r="X15" s="17"/>
      <c r="Y15" s="17"/>
      <c r="Z15" s="17"/>
      <c r="AA15" s="17"/>
      <c r="AB15" s="17"/>
      <c r="AC15" s="17"/>
      <c r="AD15" s="17"/>
      <c r="AE15" s="17"/>
      <c r="AF15" s="17"/>
      <c r="AG15" s="17"/>
      <c r="AH15" s="17"/>
      <c r="AI15" s="17"/>
    </row>
    <row r="16" spans="1:35" s="3" customFormat="1" ht="12" x14ac:dyDescent="0.3">
      <c r="A16" s="17"/>
      <c r="C16" s="3" t="s">
        <v>23</v>
      </c>
      <c r="D16" s="3" t="s">
        <v>0</v>
      </c>
      <c r="E16" s="17"/>
      <c r="F16" s="16">
        <f>IF(OR(F$9&lt;$D$5,F$9&gt;$D$6),0,F12)</f>
        <v>0</v>
      </c>
      <c r="G16" s="16">
        <f t="shared" si="1"/>
        <v>0</v>
      </c>
      <c r="H16" s="16">
        <f t="shared" si="1"/>
        <v>113.6655150027876</v>
      </c>
      <c r="I16" s="16">
        <f t="shared" si="1"/>
        <v>92.810852434050418</v>
      </c>
      <c r="J16" s="16">
        <f t="shared" si="1"/>
        <v>56.816155638784686</v>
      </c>
      <c r="K16" s="16">
        <f t="shared" si="1"/>
        <v>26.535707041707763</v>
      </c>
      <c r="L16" s="16">
        <f t="shared" si="1"/>
        <v>16.537878927812375</v>
      </c>
      <c r="M16" s="16">
        <f t="shared" si="1"/>
        <v>11.543002571967607</v>
      </c>
      <c r="N16" s="16">
        <f t="shared" si="1"/>
        <v>7.1843460528191958</v>
      </c>
      <c r="O16" s="16">
        <f t="shared" si="1"/>
        <v>6.3397878882276775</v>
      </c>
      <c r="P16" s="16">
        <f t="shared" si="1"/>
        <v>5.4318609358308176</v>
      </c>
      <c r="Q16" s="16">
        <f t="shared" si="1"/>
        <v>4.490535554354202</v>
      </c>
      <c r="R16" s="16">
        <f t="shared" si="1"/>
        <v>3.7614100908690169</v>
      </c>
      <c r="S16" s="16">
        <f t="shared" si="1"/>
        <v>3.039781370588559</v>
      </c>
      <c r="T16" s="16">
        <f t="shared" si="1"/>
        <v>2.3667244982433102</v>
      </c>
      <c r="U16" s="16">
        <f t="shared" si="1"/>
        <v>1.7746264751241929</v>
      </c>
      <c r="V16" s="16">
        <f t="shared" si="1"/>
        <v>1.2826176852866296</v>
      </c>
      <c r="W16" s="17"/>
      <c r="X16" s="17"/>
      <c r="Y16" s="17"/>
      <c r="Z16" s="17"/>
      <c r="AA16" s="17"/>
      <c r="AB16" s="17"/>
      <c r="AC16" s="17"/>
      <c r="AD16" s="17"/>
      <c r="AE16" s="17"/>
      <c r="AF16" s="17"/>
      <c r="AG16" s="17"/>
      <c r="AH16" s="17"/>
      <c r="AI16" s="17"/>
    </row>
    <row r="17" spans="1:37" s="3" customFormat="1" ht="12" x14ac:dyDescent="0.3">
      <c r="A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7" s="3" customFormat="1" ht="12" x14ac:dyDescent="0.3">
      <c r="A18" s="17"/>
      <c r="C18" s="11" t="s">
        <v>275</v>
      </c>
      <c r="D18" s="12" t="s">
        <v>0</v>
      </c>
      <c r="E18" s="17"/>
      <c r="F18" s="15">
        <f t="shared" ref="F18:U20" si="2">IF(OR(F$9&lt;$D$5,F$9&gt;$D$6),0,F10)</f>
        <v>0</v>
      </c>
      <c r="G18" s="15">
        <f t="shared" si="2"/>
        <v>0</v>
      </c>
      <c r="H18" s="15">
        <f t="shared" si="2"/>
        <v>123.86881184367589</v>
      </c>
      <c r="I18" s="15">
        <f t="shared" si="2"/>
        <v>99.948630979922584</v>
      </c>
      <c r="J18" s="15">
        <f t="shared" si="2"/>
        <v>60.747857489772286</v>
      </c>
      <c r="K18" s="15">
        <f t="shared" si="2"/>
        <v>28.398279085802233</v>
      </c>
      <c r="L18" s="15">
        <f t="shared" si="2"/>
        <v>17.766976531099083</v>
      </c>
      <c r="M18" s="15">
        <f t="shared" si="2"/>
        <v>12.460928098139618</v>
      </c>
      <c r="N18" s="15">
        <f t="shared" si="2"/>
        <v>7.818528547521189</v>
      </c>
      <c r="O18" s="15">
        <f t="shared" si="2"/>
        <v>7.0137146665829659</v>
      </c>
      <c r="P18" s="56">
        <f>P20+P19</f>
        <v>6.157277583097593</v>
      </c>
      <c r="Q18" s="56">
        <f t="shared" ref="Q18:V18" si="3">Q20+Q19</f>
        <v>5.2097209580105455</v>
      </c>
      <c r="R18" s="56">
        <f t="shared" si="3"/>
        <v>0.67272888110728479</v>
      </c>
      <c r="S18" s="56">
        <f t="shared" si="3"/>
        <v>0.63562379630105659</v>
      </c>
      <c r="T18" s="56">
        <f t="shared" si="3"/>
        <v>0.61969383527735722</v>
      </c>
      <c r="U18" s="56">
        <f t="shared" si="3"/>
        <v>0.56381448318648286</v>
      </c>
      <c r="V18" s="56">
        <f t="shared" si="3"/>
        <v>0.51629468295031844</v>
      </c>
      <c r="W18" s="17"/>
      <c r="X18" s="17"/>
      <c r="Y18" s="17"/>
      <c r="Z18" s="17"/>
      <c r="AA18" s="17"/>
      <c r="AB18" s="17"/>
      <c r="AC18" s="17"/>
      <c r="AD18" s="17"/>
      <c r="AE18" s="17"/>
      <c r="AF18" s="17"/>
      <c r="AG18" s="17"/>
      <c r="AH18" s="17"/>
      <c r="AI18" s="17"/>
    </row>
    <row r="19" spans="1:37" s="3" customFormat="1" ht="12" x14ac:dyDescent="0.3">
      <c r="A19" s="17"/>
      <c r="C19" s="3" t="s">
        <v>22</v>
      </c>
      <c r="D19" s="3" t="s">
        <v>0</v>
      </c>
      <c r="E19" s="17"/>
      <c r="F19" s="16">
        <f t="shared" si="2"/>
        <v>0</v>
      </c>
      <c r="G19" s="16">
        <f t="shared" si="2"/>
        <v>0</v>
      </c>
      <c r="H19" s="16">
        <f t="shared" si="2"/>
        <v>10.203296840888285</v>
      </c>
      <c r="I19" s="16">
        <f t="shared" si="2"/>
        <v>7.1377785458721608</v>
      </c>
      <c r="J19" s="16">
        <f t="shared" si="2"/>
        <v>3.9317018509876025</v>
      </c>
      <c r="K19" s="16">
        <f t="shared" si="2"/>
        <v>1.86257204409447</v>
      </c>
      <c r="L19" s="16">
        <f t="shared" si="2"/>
        <v>1.2290976032867083</v>
      </c>
      <c r="M19" s="16">
        <f t="shared" si="2"/>
        <v>0.91792552617201062</v>
      </c>
      <c r="N19" s="16">
        <f t="shared" si="2"/>
        <v>0.63418249470199306</v>
      </c>
      <c r="O19" s="16">
        <f t="shared" si="2"/>
        <v>0.6739267783552888</v>
      </c>
      <c r="P19" s="16">
        <f t="shared" si="2"/>
        <v>0.72541664726677535</v>
      </c>
      <c r="Q19" s="16">
        <f t="shared" si="2"/>
        <v>0.71918540365634342</v>
      </c>
      <c r="R19" s="16">
        <f t="shared" si="2"/>
        <v>0.67272888110728479</v>
      </c>
      <c r="S19" s="16">
        <f t="shared" si="2"/>
        <v>0.63562379630105659</v>
      </c>
      <c r="T19" s="16">
        <f t="shared" si="2"/>
        <v>0.61969383527735722</v>
      </c>
      <c r="U19" s="16">
        <f t="shared" si="2"/>
        <v>0.56381448318648286</v>
      </c>
      <c r="V19" s="16">
        <f t="shared" ref="V19" si="4">IF(OR(V$9&lt;$D$5,V$9&gt;$D$6),0,V11)</f>
        <v>0.51629468295031844</v>
      </c>
      <c r="W19" s="17"/>
      <c r="X19" s="17"/>
      <c r="Y19" s="17"/>
      <c r="Z19" s="17"/>
      <c r="AA19" s="17"/>
      <c r="AB19" s="17"/>
      <c r="AC19" s="17"/>
      <c r="AD19" s="17"/>
      <c r="AE19" s="17"/>
      <c r="AF19" s="17"/>
      <c r="AG19" s="17"/>
      <c r="AH19" s="17"/>
      <c r="AI19" s="17"/>
    </row>
    <row r="20" spans="1:37" s="3" customFormat="1" ht="12" x14ac:dyDescent="0.3">
      <c r="A20" s="17"/>
      <c r="C20" s="3" t="s">
        <v>23</v>
      </c>
      <c r="D20" s="3" t="s">
        <v>0</v>
      </c>
      <c r="E20" s="17"/>
      <c r="F20" s="16">
        <f t="shared" si="2"/>
        <v>0</v>
      </c>
      <c r="G20" s="16">
        <f t="shared" si="2"/>
        <v>0</v>
      </c>
      <c r="H20" s="16">
        <f t="shared" si="2"/>
        <v>113.6655150027876</v>
      </c>
      <c r="I20" s="16">
        <f t="shared" si="2"/>
        <v>92.810852434050418</v>
      </c>
      <c r="J20" s="16">
        <f t="shared" si="2"/>
        <v>56.816155638784686</v>
      </c>
      <c r="K20" s="16">
        <f t="shared" si="2"/>
        <v>26.535707041707763</v>
      </c>
      <c r="L20" s="16">
        <f t="shared" si="2"/>
        <v>16.537878927812375</v>
      </c>
      <c r="M20" s="16">
        <f t="shared" si="2"/>
        <v>11.543002571967607</v>
      </c>
      <c r="N20" s="16">
        <f t="shared" si="2"/>
        <v>7.1843460528191958</v>
      </c>
      <c r="O20" s="16">
        <f t="shared" si="2"/>
        <v>6.3397878882276775</v>
      </c>
      <c r="P20" s="55">
        <f>IF(OR(P$9&lt;$D$5,P$9&gt;$D$6),0,IF(P$9-$D$5&gt;10-1,0,P12))</f>
        <v>5.4318609358308176</v>
      </c>
      <c r="Q20" s="55">
        <f t="shared" ref="Q20:V20" si="5">IF(OR(Q$9&lt;$D$5,Q$9&gt;$D$6),0,IF(Q$9-$D$5&gt;10-1,0,Q12))</f>
        <v>4.490535554354202</v>
      </c>
      <c r="R20" s="55">
        <f t="shared" si="5"/>
        <v>0</v>
      </c>
      <c r="S20" s="55">
        <f t="shared" si="5"/>
        <v>0</v>
      </c>
      <c r="T20" s="55">
        <f t="shared" si="5"/>
        <v>0</v>
      </c>
      <c r="U20" s="55">
        <f t="shared" si="5"/>
        <v>0</v>
      </c>
      <c r="V20" s="55">
        <f t="shared" si="5"/>
        <v>0</v>
      </c>
      <c r="W20" s="17"/>
      <c r="X20" s="17"/>
      <c r="Y20" s="17"/>
      <c r="Z20" s="17"/>
      <c r="AA20" s="17"/>
      <c r="AB20" s="17"/>
      <c r="AC20" s="17"/>
      <c r="AD20" s="17"/>
      <c r="AE20" s="17"/>
      <c r="AF20" s="17"/>
      <c r="AG20" s="17"/>
      <c r="AH20" s="17"/>
      <c r="AI20" s="17"/>
    </row>
    <row r="21" spans="1:37" s="3" customFormat="1" ht="12" x14ac:dyDescent="0.3">
      <c r="A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7" s="3" customFormat="1" ht="12" x14ac:dyDescent="0.3">
      <c r="A22" s="17"/>
      <c r="C22" s="11" t="s">
        <v>413</v>
      </c>
      <c r="D22" s="12"/>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7" s="3" customFormat="1" ht="12" x14ac:dyDescent="0.3">
      <c r="A23" s="17"/>
      <c r="C23" s="3" t="s">
        <v>222</v>
      </c>
      <c r="D23" s="35">
        <v>0.12</v>
      </c>
      <c r="E23" s="17"/>
      <c r="F23" s="18">
        <f t="shared" ref="F23:V23" si="6">F18*$D$23</f>
        <v>0</v>
      </c>
      <c r="G23" s="18">
        <f t="shared" si="6"/>
        <v>0</v>
      </c>
      <c r="H23" s="18">
        <f t="shared" si="6"/>
        <v>14.864257421241106</v>
      </c>
      <c r="I23" s="18">
        <f t="shared" si="6"/>
        <v>11.993835717590709</v>
      </c>
      <c r="J23" s="18">
        <f t="shared" si="6"/>
        <v>7.2897428987726745</v>
      </c>
      <c r="K23" s="18">
        <f t="shared" si="6"/>
        <v>3.4077934902962679</v>
      </c>
      <c r="L23" s="18">
        <f t="shared" si="6"/>
        <v>2.1320371837318897</v>
      </c>
      <c r="M23" s="18">
        <f t="shared" si="6"/>
        <v>1.4953113717767541</v>
      </c>
      <c r="N23" s="18">
        <f t="shared" si="6"/>
        <v>0.93822342570254269</v>
      </c>
      <c r="O23" s="18">
        <f t="shared" si="6"/>
        <v>0.84164575998995583</v>
      </c>
      <c r="P23" s="18">
        <f t="shared" si="6"/>
        <v>0.73887330997171108</v>
      </c>
      <c r="Q23" s="18">
        <f t="shared" si="6"/>
        <v>0.62516651496126541</v>
      </c>
      <c r="R23" s="18">
        <f t="shared" si="6"/>
        <v>8.0727465732874176E-2</v>
      </c>
      <c r="S23" s="18">
        <f t="shared" si="6"/>
        <v>7.6274855556126786E-2</v>
      </c>
      <c r="T23" s="18">
        <f t="shared" si="6"/>
        <v>7.4363260233282866E-2</v>
      </c>
      <c r="U23" s="18">
        <f t="shared" si="6"/>
        <v>6.7657737982377938E-2</v>
      </c>
      <c r="V23" s="18">
        <f t="shared" si="6"/>
        <v>6.195536195403821E-2</v>
      </c>
      <c r="W23" s="17"/>
      <c r="X23" s="17"/>
      <c r="Y23" s="17"/>
      <c r="Z23" s="17"/>
      <c r="AA23" s="17"/>
      <c r="AB23" s="17"/>
      <c r="AC23" s="17"/>
      <c r="AD23" s="17"/>
      <c r="AE23" s="17"/>
      <c r="AF23" s="17"/>
      <c r="AG23" s="17"/>
      <c r="AH23" s="17"/>
      <c r="AI23" s="17"/>
    </row>
    <row r="24" spans="1:37" s="3" customFormat="1" ht="12" x14ac:dyDescent="0.3">
      <c r="A24" s="17"/>
      <c r="C24" s="3" t="s">
        <v>223</v>
      </c>
      <c r="D24" s="35">
        <v>0.1</v>
      </c>
      <c r="E24" s="17"/>
      <c r="F24" s="18">
        <f t="shared" ref="F24:V24" si="7">F18*$D$24</f>
        <v>0</v>
      </c>
      <c r="G24" s="18">
        <f t="shared" si="7"/>
        <v>0</v>
      </c>
      <c r="H24" s="18">
        <f t="shared" si="7"/>
        <v>12.386881184367589</v>
      </c>
      <c r="I24" s="18">
        <f t="shared" si="7"/>
        <v>9.9948630979922584</v>
      </c>
      <c r="J24" s="18">
        <f t="shared" si="7"/>
        <v>6.074785748977229</v>
      </c>
      <c r="K24" s="18">
        <f t="shared" si="7"/>
        <v>2.8398279085802236</v>
      </c>
      <c r="L24" s="18">
        <f t="shared" si="7"/>
        <v>1.7766976531099083</v>
      </c>
      <c r="M24" s="18">
        <f t="shared" si="7"/>
        <v>1.2460928098139619</v>
      </c>
      <c r="N24" s="18">
        <f t="shared" si="7"/>
        <v>0.78185285475211896</v>
      </c>
      <c r="O24" s="18">
        <f t="shared" si="7"/>
        <v>0.70137146665829664</v>
      </c>
      <c r="P24" s="18">
        <f t="shared" si="7"/>
        <v>0.61572775830975934</v>
      </c>
      <c r="Q24" s="18">
        <f t="shared" si="7"/>
        <v>0.52097209580105452</v>
      </c>
      <c r="R24" s="18">
        <f t="shared" si="7"/>
        <v>6.7272888110728485E-2</v>
      </c>
      <c r="S24" s="18">
        <f t="shared" si="7"/>
        <v>6.3562379630105664E-2</v>
      </c>
      <c r="T24" s="18">
        <f t="shared" si="7"/>
        <v>6.1969383527735726E-2</v>
      </c>
      <c r="U24" s="18">
        <f t="shared" si="7"/>
        <v>5.6381448318648289E-2</v>
      </c>
      <c r="V24" s="18">
        <f t="shared" si="7"/>
        <v>5.1629468295031844E-2</v>
      </c>
      <c r="W24" s="17"/>
      <c r="X24" s="17"/>
      <c r="Y24" s="17"/>
      <c r="Z24" s="17"/>
      <c r="AA24" s="17"/>
      <c r="AB24" s="17"/>
      <c r="AC24" s="17"/>
      <c r="AD24" s="17"/>
      <c r="AE24" s="17"/>
      <c r="AF24" s="17"/>
      <c r="AG24" s="17"/>
      <c r="AH24" s="17"/>
      <c r="AI24" s="17"/>
    </row>
    <row r="25" spans="1:37" s="3" customFormat="1" ht="12" x14ac:dyDescent="0.3">
      <c r="A25" s="17"/>
      <c r="C25" s="3" t="s">
        <v>224</v>
      </c>
      <c r="D25" s="121">
        <v>0.78</v>
      </c>
      <c r="E25" s="17"/>
      <c r="F25" s="18">
        <f t="shared" ref="F25:V25" si="8">F18*$D$25</f>
        <v>0</v>
      </c>
      <c r="G25" s="18">
        <f t="shared" si="8"/>
        <v>0</v>
      </c>
      <c r="H25" s="18">
        <f t="shared" si="8"/>
        <v>96.617673238067198</v>
      </c>
      <c r="I25" s="18">
        <f t="shared" si="8"/>
        <v>77.959932164339619</v>
      </c>
      <c r="J25" s="18">
        <f t="shared" si="8"/>
        <v>47.383328842022387</v>
      </c>
      <c r="K25" s="18">
        <f t="shared" si="8"/>
        <v>22.150657686925744</v>
      </c>
      <c r="L25" s="18">
        <f t="shared" si="8"/>
        <v>13.858241694257284</v>
      </c>
      <c r="M25" s="18">
        <f t="shared" si="8"/>
        <v>9.7195239165489031</v>
      </c>
      <c r="N25" s="18">
        <f t="shared" si="8"/>
        <v>6.098452267066528</v>
      </c>
      <c r="O25" s="18">
        <f t="shared" si="8"/>
        <v>5.4706974399347139</v>
      </c>
      <c r="P25" s="18">
        <f t="shared" si="8"/>
        <v>4.802676514816123</v>
      </c>
      <c r="Q25" s="18">
        <f t="shared" si="8"/>
        <v>4.063582347248226</v>
      </c>
      <c r="R25" s="18">
        <f t="shared" si="8"/>
        <v>0.52472852726368213</v>
      </c>
      <c r="S25" s="18">
        <f t="shared" si="8"/>
        <v>0.49578656111482416</v>
      </c>
      <c r="T25" s="18">
        <f t="shared" si="8"/>
        <v>0.48336119151633866</v>
      </c>
      <c r="U25" s="18">
        <f t="shared" si="8"/>
        <v>0.43977529688545663</v>
      </c>
      <c r="V25" s="18">
        <f t="shared" si="8"/>
        <v>0.40270985270124837</v>
      </c>
      <c r="W25" s="17"/>
      <c r="X25" s="17"/>
      <c r="Y25" s="17"/>
      <c r="Z25" s="17"/>
      <c r="AA25" s="17"/>
      <c r="AB25" s="17"/>
      <c r="AC25" s="17"/>
      <c r="AD25" s="17"/>
      <c r="AE25" s="17"/>
      <c r="AF25" s="17"/>
      <c r="AG25" s="17"/>
      <c r="AH25" s="17"/>
      <c r="AI25" s="17"/>
    </row>
    <row r="26" spans="1:37" s="3" customFormat="1" ht="12" x14ac:dyDescent="0.3">
      <c r="A26" s="17"/>
      <c r="E26" s="17"/>
      <c r="F26" s="19">
        <f t="shared" ref="F26:V26" si="9">F23+F24+F25-F18</f>
        <v>0</v>
      </c>
      <c r="G26" s="19">
        <f t="shared" si="9"/>
        <v>0</v>
      </c>
      <c r="H26" s="19">
        <f t="shared" si="9"/>
        <v>0</v>
      </c>
      <c r="I26" s="19">
        <f t="shared" si="9"/>
        <v>0</v>
      </c>
      <c r="J26" s="19">
        <f t="shared" si="9"/>
        <v>0</v>
      </c>
      <c r="K26" s="19">
        <f t="shared" si="9"/>
        <v>0</v>
      </c>
      <c r="L26" s="19">
        <f t="shared" si="9"/>
        <v>0</v>
      </c>
      <c r="M26" s="19">
        <f t="shared" si="9"/>
        <v>0</v>
      </c>
      <c r="N26" s="19">
        <f t="shared" si="9"/>
        <v>0</v>
      </c>
      <c r="O26" s="19">
        <f t="shared" si="9"/>
        <v>0</v>
      </c>
      <c r="P26" s="19">
        <f t="shared" si="9"/>
        <v>0</v>
      </c>
      <c r="Q26" s="19">
        <f t="shared" si="9"/>
        <v>0</v>
      </c>
      <c r="R26" s="19">
        <f t="shared" si="9"/>
        <v>0</v>
      </c>
      <c r="S26" s="19">
        <f t="shared" si="9"/>
        <v>0</v>
      </c>
      <c r="T26" s="19">
        <f t="shared" si="9"/>
        <v>0</v>
      </c>
      <c r="U26" s="19">
        <f t="shared" si="9"/>
        <v>0</v>
      </c>
      <c r="V26" s="19">
        <f t="shared" si="9"/>
        <v>0</v>
      </c>
      <c r="W26" s="17"/>
      <c r="X26" s="17"/>
      <c r="Y26" s="17"/>
      <c r="Z26" s="17"/>
      <c r="AA26" s="17"/>
      <c r="AB26" s="17"/>
      <c r="AC26" s="17"/>
      <c r="AD26" s="17"/>
      <c r="AE26" s="17"/>
      <c r="AF26" s="17"/>
      <c r="AG26" s="17"/>
      <c r="AH26" s="17"/>
      <c r="AI26" s="17"/>
    </row>
    <row r="27" spans="1:37" s="3" customFormat="1" ht="12" x14ac:dyDescent="0.3">
      <c r="A27" s="17"/>
      <c r="C27" s="11" t="s">
        <v>105</v>
      </c>
      <c r="D27" s="12"/>
      <c r="E27" s="17"/>
      <c r="F27" s="19"/>
      <c r="G27" s="19"/>
      <c r="H27" s="19"/>
      <c r="I27" s="19"/>
      <c r="J27" s="19"/>
      <c r="K27" s="19"/>
      <c r="L27" s="19"/>
      <c r="M27" s="19"/>
      <c r="N27" s="19"/>
      <c r="O27" s="19"/>
      <c r="P27" s="19"/>
      <c r="Q27" s="19"/>
      <c r="R27" s="19"/>
      <c r="S27" s="19"/>
      <c r="T27" s="19"/>
      <c r="U27" s="19"/>
      <c r="V27" s="19"/>
      <c r="W27" s="17"/>
      <c r="X27" s="17"/>
      <c r="Y27" s="17"/>
      <c r="Z27" s="17"/>
      <c r="AA27" s="17"/>
      <c r="AB27" s="17"/>
      <c r="AC27" s="17"/>
      <c r="AD27" s="17"/>
      <c r="AE27" s="17"/>
      <c r="AF27" s="17"/>
      <c r="AG27" s="17"/>
      <c r="AH27" s="17"/>
      <c r="AI27" s="17"/>
    </row>
    <row r="28" spans="1:37" s="3" customFormat="1" ht="12" x14ac:dyDescent="0.3">
      <c r="A28" s="17"/>
      <c r="C28" s="3" t="s">
        <v>79</v>
      </c>
      <c r="D28" s="37">
        <v>0.5</v>
      </c>
      <c r="E28" s="17"/>
      <c r="F28" s="19"/>
      <c r="G28" s="19"/>
      <c r="H28" s="19"/>
      <c r="I28" s="19"/>
      <c r="J28" s="19"/>
      <c r="K28" s="19"/>
      <c r="L28" s="19"/>
      <c r="M28" s="19"/>
      <c r="N28" s="19"/>
      <c r="O28" s="19"/>
      <c r="P28" s="19"/>
      <c r="Q28" s="19"/>
      <c r="R28" s="19"/>
      <c r="S28" s="19"/>
      <c r="T28" s="19"/>
      <c r="U28" s="19"/>
      <c r="V28" s="19"/>
      <c r="W28" s="17"/>
      <c r="X28" s="17"/>
      <c r="Y28" s="17"/>
      <c r="Z28" s="17"/>
      <c r="AA28" s="17"/>
      <c r="AB28" s="17"/>
      <c r="AC28" s="17"/>
      <c r="AD28" s="17"/>
      <c r="AE28" s="17"/>
      <c r="AF28" s="17"/>
      <c r="AG28" s="17"/>
      <c r="AH28" s="17"/>
      <c r="AI28" s="17"/>
    </row>
    <row r="29" spans="1:37" s="3" customFormat="1" ht="12" x14ac:dyDescent="0.3">
      <c r="A29" s="17"/>
      <c r="C29" s="3" t="s">
        <v>80</v>
      </c>
      <c r="D29" s="37">
        <v>0.5</v>
      </c>
      <c r="E29" s="17"/>
      <c r="F29" s="19"/>
      <c r="G29" s="19"/>
      <c r="H29" s="19"/>
      <c r="I29" s="19"/>
      <c r="J29" s="19"/>
      <c r="K29" s="19"/>
      <c r="L29" s="19"/>
      <c r="M29" s="19"/>
      <c r="N29" s="19"/>
      <c r="O29" s="19"/>
      <c r="P29" s="19"/>
      <c r="Q29" s="19"/>
      <c r="R29" s="19"/>
      <c r="S29" s="19"/>
      <c r="T29" s="19"/>
      <c r="U29" s="19"/>
      <c r="V29" s="19"/>
      <c r="W29" s="17"/>
      <c r="X29" s="17"/>
      <c r="Y29" s="17"/>
      <c r="Z29" s="17"/>
      <c r="AA29" s="17"/>
      <c r="AB29" s="17"/>
      <c r="AC29" s="17"/>
      <c r="AD29" s="17"/>
      <c r="AE29" s="17"/>
      <c r="AF29" s="17"/>
      <c r="AG29" s="17"/>
      <c r="AH29" s="17"/>
      <c r="AI29" s="17"/>
    </row>
    <row r="30" spans="1:37" s="3" customFormat="1" ht="12" x14ac:dyDescent="0.3">
      <c r="A30" s="17"/>
      <c r="C30" s="3" t="s">
        <v>15</v>
      </c>
      <c r="D30" s="8" t="s">
        <v>17</v>
      </c>
      <c r="E30" s="17"/>
      <c r="F30" s="20">
        <f t="shared" ref="F30:V30" si="10">$D$28*F24/$D$57</f>
        <v>0</v>
      </c>
      <c r="G30" s="20">
        <f>$D$28*G24/$D$57</f>
        <v>0</v>
      </c>
      <c r="H30" s="20">
        <f t="shared" si="10"/>
        <v>3.0967202960918971</v>
      </c>
      <c r="I30" s="20">
        <f t="shared" si="10"/>
        <v>2.4987157744980646</v>
      </c>
      <c r="J30" s="20">
        <f t="shared" si="10"/>
        <v>1.5186964372443073</v>
      </c>
      <c r="K30" s="20">
        <f t="shared" si="10"/>
        <v>0.7099569771450559</v>
      </c>
      <c r="L30" s="20">
        <f t="shared" si="10"/>
        <v>0.44417441327747709</v>
      </c>
      <c r="M30" s="20">
        <f t="shared" si="10"/>
        <v>0.31152320245349047</v>
      </c>
      <c r="N30" s="20">
        <f t="shared" si="10"/>
        <v>0.19546321368802974</v>
      </c>
      <c r="O30" s="20">
        <f t="shared" si="10"/>
        <v>0.17534286666457416</v>
      </c>
      <c r="P30" s="20">
        <f t="shared" si="10"/>
        <v>0.15393193957743984</v>
      </c>
      <c r="Q30" s="20">
        <f t="shared" si="10"/>
        <v>0.13024302395026363</v>
      </c>
      <c r="R30" s="20">
        <f t="shared" si="10"/>
        <v>1.6818222027682121E-2</v>
      </c>
      <c r="S30" s="20">
        <f t="shared" si="10"/>
        <v>1.5890594907526416E-2</v>
      </c>
      <c r="T30" s="20">
        <f t="shared" si="10"/>
        <v>1.5492345881933932E-2</v>
      </c>
      <c r="U30" s="20">
        <f t="shared" si="10"/>
        <v>1.4095362079662072E-2</v>
      </c>
      <c r="V30" s="20">
        <f t="shared" si="10"/>
        <v>1.2907367073757961E-2</v>
      </c>
      <c r="W30" s="17"/>
      <c r="X30" s="17"/>
      <c r="Y30" s="17"/>
      <c r="Z30" s="17"/>
      <c r="AA30" s="17"/>
      <c r="AB30" s="17"/>
      <c r="AC30" s="17"/>
      <c r="AD30" s="17"/>
      <c r="AE30" s="17"/>
      <c r="AF30" s="17"/>
      <c r="AG30" s="17"/>
      <c r="AH30" s="17"/>
      <c r="AI30" s="17"/>
      <c r="AJ30" s="17"/>
      <c r="AK30" s="17"/>
    </row>
    <row r="31" spans="1:37" s="3" customFormat="1" ht="12" x14ac:dyDescent="0.3">
      <c r="A31" s="17"/>
      <c r="C31" s="3" t="s">
        <v>16</v>
      </c>
      <c r="D31" s="8" t="s">
        <v>17</v>
      </c>
      <c r="E31" s="17"/>
      <c r="F31" s="20">
        <f>$D$29*F25/$D$57</f>
        <v>0</v>
      </c>
      <c r="G31" s="20">
        <f t="shared" ref="G31:V31" si="11">$D$29*G25/$D$57</f>
        <v>0</v>
      </c>
      <c r="H31" s="20">
        <f t="shared" si="11"/>
        <v>24.154418309516799</v>
      </c>
      <c r="I31" s="20">
        <f t="shared" si="11"/>
        <v>19.489983041084905</v>
      </c>
      <c r="J31" s="20">
        <f t="shared" si="11"/>
        <v>11.845832210505597</v>
      </c>
      <c r="K31" s="20">
        <f t="shared" si="11"/>
        <v>5.5376644217314359</v>
      </c>
      <c r="L31" s="20">
        <f t="shared" si="11"/>
        <v>3.464560423564321</v>
      </c>
      <c r="M31" s="20">
        <f t="shared" si="11"/>
        <v>2.4298809791372258</v>
      </c>
      <c r="N31" s="20">
        <f t="shared" si="11"/>
        <v>1.524613066766632</v>
      </c>
      <c r="O31" s="20">
        <f t="shared" si="11"/>
        <v>1.3676743599836785</v>
      </c>
      <c r="P31" s="20">
        <f t="shared" si="11"/>
        <v>1.2006691287040308</v>
      </c>
      <c r="Q31" s="20">
        <f t="shared" si="11"/>
        <v>1.0158955868120565</v>
      </c>
      <c r="R31" s="20">
        <f t="shared" si="11"/>
        <v>0.13118213181592053</v>
      </c>
      <c r="S31" s="20">
        <f t="shared" si="11"/>
        <v>0.12394664027870604</v>
      </c>
      <c r="T31" s="20">
        <f t="shared" si="11"/>
        <v>0.12084029787908467</v>
      </c>
      <c r="U31" s="20">
        <f t="shared" si="11"/>
        <v>0.10994382422136416</v>
      </c>
      <c r="V31" s="20">
        <f t="shared" si="11"/>
        <v>0.10067746317531209</v>
      </c>
      <c r="W31" s="17"/>
      <c r="X31" s="17"/>
      <c r="Y31" s="17"/>
      <c r="Z31" s="17"/>
      <c r="AA31" s="17"/>
      <c r="AB31" s="17"/>
      <c r="AC31" s="17"/>
      <c r="AD31" s="17"/>
      <c r="AE31" s="17"/>
      <c r="AF31" s="17"/>
      <c r="AG31" s="17"/>
      <c r="AH31" s="17"/>
      <c r="AI31" s="17"/>
      <c r="AJ31" s="17"/>
      <c r="AK31" s="17"/>
    </row>
    <row r="32" spans="1:37" s="3" customFormat="1" ht="12" x14ac:dyDescent="0.3">
      <c r="A32" s="17"/>
      <c r="C32" s="3" t="s">
        <v>81</v>
      </c>
      <c r="D32" s="8" t="s">
        <v>17</v>
      </c>
      <c r="E32" s="17"/>
      <c r="F32" s="20">
        <f t="shared" ref="F32:V32" si="12">SUM(F30:F31)</f>
        <v>0</v>
      </c>
      <c r="G32" s="20">
        <f t="shared" si="12"/>
        <v>0</v>
      </c>
      <c r="H32" s="20">
        <f t="shared" si="12"/>
        <v>27.251138605608695</v>
      </c>
      <c r="I32" s="20">
        <f t="shared" si="12"/>
        <v>21.988698815582971</v>
      </c>
      <c r="J32" s="20">
        <f t="shared" si="12"/>
        <v>13.364528647749903</v>
      </c>
      <c r="K32" s="20">
        <f t="shared" si="12"/>
        <v>6.2476213988764915</v>
      </c>
      <c r="L32" s="20">
        <f t="shared" si="12"/>
        <v>3.908734836841798</v>
      </c>
      <c r="M32" s="20">
        <f t="shared" si="12"/>
        <v>2.7414041815907164</v>
      </c>
      <c r="N32" s="20">
        <f t="shared" si="12"/>
        <v>1.7200762804546617</v>
      </c>
      <c r="O32" s="20">
        <f t="shared" si="12"/>
        <v>1.5430172266482527</v>
      </c>
      <c r="P32" s="20">
        <f t="shared" si="12"/>
        <v>1.3546010682814706</v>
      </c>
      <c r="Q32" s="20">
        <f t="shared" si="12"/>
        <v>1.1461386107623202</v>
      </c>
      <c r="R32" s="20">
        <f t="shared" si="12"/>
        <v>0.14800035384360266</v>
      </c>
      <c r="S32" s="20">
        <f t="shared" si="12"/>
        <v>0.13983723518623245</v>
      </c>
      <c r="T32" s="20">
        <f t="shared" si="12"/>
        <v>0.13633264376101858</v>
      </c>
      <c r="U32" s="20">
        <f t="shared" si="12"/>
        <v>0.12403918630102623</v>
      </c>
      <c r="V32" s="20">
        <f t="shared" si="12"/>
        <v>0.11358483024907005</v>
      </c>
      <c r="W32" s="17"/>
      <c r="X32" s="16"/>
      <c r="Y32" s="16"/>
      <c r="Z32" s="16"/>
      <c r="AA32" s="16"/>
      <c r="AB32" s="16"/>
      <c r="AC32" s="16"/>
      <c r="AD32" s="16"/>
      <c r="AE32" s="17"/>
      <c r="AF32" s="17"/>
      <c r="AG32" s="17"/>
      <c r="AH32" s="17"/>
      <c r="AI32" s="17"/>
      <c r="AJ32" s="17"/>
      <c r="AK32" s="17"/>
    </row>
    <row r="33" spans="1:37" s="3" customFormat="1" ht="12" x14ac:dyDescent="0.3">
      <c r="A33" s="17"/>
      <c r="C33" s="3" t="s">
        <v>12</v>
      </c>
      <c r="D33" s="37">
        <v>8</v>
      </c>
      <c r="E33" s="17"/>
      <c r="F33" s="19"/>
      <c r="G33" s="19"/>
      <c r="H33" s="19"/>
      <c r="I33" s="19"/>
      <c r="J33" s="19"/>
      <c r="K33" s="19"/>
      <c r="L33" s="19"/>
      <c r="M33" s="19"/>
      <c r="N33" s="19"/>
      <c r="O33" s="19"/>
      <c r="P33" s="19"/>
      <c r="Q33" s="19"/>
      <c r="R33" s="19"/>
      <c r="S33" s="19"/>
      <c r="T33" s="19"/>
      <c r="U33" s="19"/>
      <c r="V33" s="19"/>
      <c r="W33" s="17"/>
      <c r="X33" s="17"/>
      <c r="Y33" s="17"/>
      <c r="Z33" s="17"/>
      <c r="AA33" s="17"/>
      <c r="AB33" s="17"/>
      <c r="AC33" s="17"/>
      <c r="AD33" s="17"/>
      <c r="AE33" s="17"/>
      <c r="AF33" s="17"/>
      <c r="AG33" s="17"/>
      <c r="AH33" s="17"/>
      <c r="AI33" s="17"/>
      <c r="AJ33" s="17"/>
      <c r="AK33" s="17"/>
    </row>
    <row r="34" spans="1:37" s="3" customFormat="1" ht="12" x14ac:dyDescent="0.3">
      <c r="A34" s="17"/>
      <c r="C34" s="3" t="s">
        <v>13</v>
      </c>
      <c r="D34" s="37">
        <v>220</v>
      </c>
      <c r="E34" s="17"/>
      <c r="F34" s="19"/>
      <c r="G34" s="19"/>
      <c r="H34" s="19"/>
      <c r="I34" s="19"/>
      <c r="J34" s="19"/>
      <c r="K34" s="19"/>
      <c r="L34" s="19"/>
      <c r="M34" s="19"/>
      <c r="N34" s="19"/>
      <c r="O34" s="19"/>
      <c r="P34" s="19"/>
      <c r="Q34" s="19"/>
      <c r="R34" s="19"/>
      <c r="S34" s="19"/>
      <c r="T34" s="19"/>
      <c r="U34" s="19"/>
      <c r="V34" s="19"/>
      <c r="W34" s="17"/>
      <c r="X34" s="17"/>
      <c r="Y34" s="17"/>
      <c r="Z34" s="17"/>
      <c r="AA34" s="17"/>
      <c r="AB34" s="17"/>
      <c r="AC34" s="17"/>
      <c r="AD34" s="17"/>
      <c r="AE34" s="17"/>
      <c r="AF34" s="17"/>
      <c r="AG34" s="17"/>
      <c r="AH34" s="17"/>
      <c r="AI34" s="17"/>
      <c r="AJ34" s="17"/>
      <c r="AK34" s="17"/>
    </row>
    <row r="35" spans="1:37" s="3" customFormat="1" ht="12" x14ac:dyDescent="0.3">
      <c r="A35" s="17"/>
      <c r="C35" s="3" t="s">
        <v>18</v>
      </c>
      <c r="D35" s="8" t="s">
        <v>14</v>
      </c>
      <c r="E35" s="17"/>
      <c r="F35" s="21">
        <f t="shared" ref="F35:V36" si="13">F30/$D$33/$D$34*1000000</f>
        <v>0</v>
      </c>
      <c r="G35" s="21">
        <f t="shared" si="13"/>
        <v>0</v>
      </c>
      <c r="H35" s="21">
        <f t="shared" si="13"/>
        <v>1759.5001682340323</v>
      </c>
      <c r="I35" s="21">
        <f t="shared" si="13"/>
        <v>1419.7248718739004</v>
      </c>
      <c r="J35" s="21">
        <f t="shared" si="13"/>
        <v>862.89570297972</v>
      </c>
      <c r="K35" s="21">
        <f t="shared" si="13"/>
        <v>403.38464610514541</v>
      </c>
      <c r="L35" s="21">
        <f t="shared" si="13"/>
        <v>252.37182572583924</v>
      </c>
      <c r="M35" s="21">
        <f t="shared" si="13"/>
        <v>177.00181957584687</v>
      </c>
      <c r="N35" s="21">
        <f t="shared" si="13"/>
        <v>111.05864414092599</v>
      </c>
      <c r="O35" s="21">
        <f t="shared" si="13"/>
        <v>99.626628786689864</v>
      </c>
      <c r="P35" s="21">
        <f t="shared" si="13"/>
        <v>87.461329305363549</v>
      </c>
      <c r="Q35" s="21">
        <f t="shared" si="13"/>
        <v>74.001718153558883</v>
      </c>
      <c r="R35" s="21">
        <f t="shared" si="13"/>
        <v>9.555807970273932</v>
      </c>
      <c r="S35" s="21">
        <f t="shared" si="13"/>
        <v>9.0287471065490994</v>
      </c>
      <c r="T35" s="21">
        <f t="shared" si="13"/>
        <v>8.8024692510988256</v>
      </c>
      <c r="U35" s="21">
        <f t="shared" si="13"/>
        <v>8.0087284543534505</v>
      </c>
      <c r="V35" s="21">
        <f t="shared" si="13"/>
        <v>7.3337312919079327</v>
      </c>
      <c r="W35" s="17"/>
      <c r="X35" s="31"/>
      <c r="Y35" s="31"/>
      <c r="Z35" s="31"/>
      <c r="AA35" s="31"/>
      <c r="AB35" s="31"/>
      <c r="AC35" s="31"/>
      <c r="AD35" s="31"/>
      <c r="AE35" s="17"/>
      <c r="AF35" s="17"/>
      <c r="AG35" s="17"/>
      <c r="AH35" s="17"/>
      <c r="AI35" s="17"/>
      <c r="AJ35" s="17"/>
      <c r="AK35" s="17"/>
    </row>
    <row r="36" spans="1:37" s="3" customFormat="1" ht="12" x14ac:dyDescent="0.3">
      <c r="A36" s="17"/>
      <c r="C36" s="3" t="s">
        <v>19</v>
      </c>
      <c r="D36" s="8" t="s">
        <v>14</v>
      </c>
      <c r="E36" s="17"/>
      <c r="F36" s="21">
        <f t="shared" si="13"/>
        <v>0</v>
      </c>
      <c r="G36" s="21">
        <f t="shared" si="13"/>
        <v>0</v>
      </c>
      <c r="H36" s="21">
        <f t="shared" si="13"/>
        <v>13724.101312225455</v>
      </c>
      <c r="I36" s="21">
        <f t="shared" si="13"/>
        <v>11073.854000616422</v>
      </c>
      <c r="J36" s="21">
        <f t="shared" si="13"/>
        <v>6730.5864832418165</v>
      </c>
      <c r="K36" s="21">
        <f t="shared" si="13"/>
        <v>3146.400239620134</v>
      </c>
      <c r="L36" s="21">
        <f t="shared" si="13"/>
        <v>1968.5002406615461</v>
      </c>
      <c r="M36" s="21">
        <f t="shared" si="13"/>
        <v>1380.6141926916055</v>
      </c>
      <c r="N36" s="21">
        <f t="shared" si="13"/>
        <v>866.25742429922275</v>
      </c>
      <c r="O36" s="21">
        <f t="shared" si="13"/>
        <v>777.08770453618104</v>
      </c>
      <c r="P36" s="21">
        <f t="shared" si="13"/>
        <v>682.19836858183567</v>
      </c>
      <c r="Q36" s="21">
        <f t="shared" si="13"/>
        <v>577.21340159775946</v>
      </c>
      <c r="R36" s="21">
        <f t="shared" si="13"/>
        <v>74.535302168136667</v>
      </c>
      <c r="S36" s="21">
        <f t="shared" si="13"/>
        <v>70.424227431082969</v>
      </c>
      <c r="T36" s="21">
        <f t="shared" si="13"/>
        <v>68.659260158570831</v>
      </c>
      <c r="U36" s="21">
        <f t="shared" si="13"/>
        <v>62.468081943956911</v>
      </c>
      <c r="V36" s="21">
        <f t="shared" si="13"/>
        <v>57.203104076881871</v>
      </c>
      <c r="W36" s="17"/>
      <c r="X36" s="31"/>
      <c r="Y36" s="31"/>
      <c r="Z36" s="31"/>
      <c r="AA36" s="31"/>
      <c r="AB36" s="31"/>
      <c r="AC36" s="31"/>
      <c r="AD36" s="31"/>
      <c r="AE36" s="17"/>
      <c r="AF36" s="17"/>
      <c r="AG36" s="17"/>
      <c r="AH36" s="17"/>
      <c r="AI36" s="17"/>
      <c r="AJ36" s="17"/>
      <c r="AK36" s="17"/>
    </row>
    <row r="37" spans="1:37" s="3" customFormat="1" ht="12" x14ac:dyDescent="0.3">
      <c r="A37" s="17"/>
      <c r="C37" s="9" t="s">
        <v>82</v>
      </c>
      <c r="D37" s="8" t="s">
        <v>14</v>
      </c>
      <c r="E37" s="17"/>
      <c r="F37" s="22">
        <f t="shared" ref="F37:V37" si="14">SUM(F35:F36)</f>
        <v>0</v>
      </c>
      <c r="G37" s="22">
        <f t="shared" si="14"/>
        <v>0</v>
      </c>
      <c r="H37" s="22">
        <f t="shared" si="14"/>
        <v>15483.601480459487</v>
      </c>
      <c r="I37" s="22">
        <f t="shared" si="14"/>
        <v>12493.578872490323</v>
      </c>
      <c r="J37" s="22">
        <f t="shared" si="14"/>
        <v>7593.4821862215367</v>
      </c>
      <c r="K37" s="22">
        <f t="shared" si="14"/>
        <v>3549.7848857252793</v>
      </c>
      <c r="L37" s="22">
        <f t="shared" si="14"/>
        <v>2220.8720663873855</v>
      </c>
      <c r="M37" s="22">
        <f t="shared" si="14"/>
        <v>1557.6160122674523</v>
      </c>
      <c r="N37" s="22">
        <f t="shared" si="14"/>
        <v>977.31606844014868</v>
      </c>
      <c r="O37" s="22">
        <f t="shared" si="14"/>
        <v>876.71433332287086</v>
      </c>
      <c r="P37" s="22">
        <f t="shared" si="14"/>
        <v>769.65969788719917</v>
      </c>
      <c r="Q37" s="22">
        <f t="shared" si="14"/>
        <v>651.2151197513183</v>
      </c>
      <c r="R37" s="22">
        <f t="shared" si="14"/>
        <v>84.091110138410599</v>
      </c>
      <c r="S37" s="22">
        <f t="shared" si="14"/>
        <v>79.452974537632073</v>
      </c>
      <c r="T37" s="22">
        <f t="shared" si="14"/>
        <v>77.461729409669658</v>
      </c>
      <c r="U37" s="22">
        <f t="shared" si="14"/>
        <v>70.476810398310363</v>
      </c>
      <c r="V37" s="22">
        <f t="shared" si="14"/>
        <v>64.536835368789809</v>
      </c>
      <c r="W37" s="17"/>
      <c r="X37" s="32"/>
      <c r="Y37" s="32"/>
      <c r="Z37" s="32"/>
      <c r="AA37" s="32"/>
      <c r="AB37" s="32"/>
      <c r="AC37" s="32"/>
      <c r="AD37" s="32"/>
      <c r="AE37" s="17"/>
      <c r="AF37" s="17"/>
      <c r="AG37" s="17"/>
      <c r="AH37" s="17"/>
      <c r="AI37" s="17"/>
      <c r="AJ37" s="17"/>
      <c r="AK37" s="17"/>
    </row>
    <row r="38" spans="1:37" s="3" customFormat="1" ht="12" x14ac:dyDescent="0.3">
      <c r="A38" s="17"/>
      <c r="E38" s="17"/>
      <c r="F38" s="19"/>
      <c r="G38" s="19"/>
      <c r="H38" s="19"/>
      <c r="I38" s="19"/>
      <c r="J38" s="19"/>
      <c r="K38" s="19"/>
      <c r="L38" s="19"/>
      <c r="M38" s="19"/>
      <c r="N38" s="19"/>
      <c r="O38" s="19"/>
      <c r="P38" s="19"/>
      <c r="Q38" s="19"/>
      <c r="R38" s="19"/>
      <c r="S38" s="19"/>
      <c r="T38" s="19"/>
      <c r="U38" s="19"/>
      <c r="V38" s="19"/>
      <c r="W38" s="17"/>
      <c r="X38" s="17"/>
      <c r="Y38" s="17"/>
      <c r="Z38" s="17"/>
      <c r="AA38" s="17"/>
      <c r="AB38" s="17"/>
      <c r="AC38" s="17"/>
      <c r="AD38" s="17"/>
      <c r="AE38" s="17"/>
      <c r="AF38" s="17"/>
      <c r="AG38" s="17"/>
      <c r="AH38" s="17"/>
      <c r="AI38" s="17"/>
      <c r="AJ38" s="17"/>
      <c r="AK38" s="17"/>
    </row>
    <row r="39" spans="1:37" s="3" customFormat="1" ht="12" x14ac:dyDescent="0.3">
      <c r="A39" s="17"/>
      <c r="C39" s="11" t="s">
        <v>83</v>
      </c>
      <c r="D39" s="12"/>
      <c r="E39" s="17"/>
      <c r="F39" s="19"/>
      <c r="G39" s="19"/>
      <c r="H39" s="19"/>
      <c r="I39" s="19"/>
      <c r="J39" s="19"/>
      <c r="K39" s="19"/>
      <c r="L39" s="19"/>
      <c r="M39" s="19"/>
      <c r="N39" s="19"/>
      <c r="O39" s="19"/>
      <c r="P39" s="19"/>
      <c r="Q39" s="19"/>
      <c r="R39" s="19"/>
      <c r="S39" s="19"/>
      <c r="T39" s="19"/>
      <c r="U39" s="19"/>
      <c r="V39" s="19"/>
      <c r="W39" s="17"/>
      <c r="X39" s="17"/>
      <c r="Y39" s="17"/>
      <c r="Z39" s="17"/>
      <c r="AA39" s="17"/>
      <c r="AB39" s="17"/>
      <c r="AC39" s="17"/>
      <c r="AD39" s="17"/>
      <c r="AE39" s="17"/>
      <c r="AF39" s="17"/>
      <c r="AG39" s="17"/>
      <c r="AH39" s="17"/>
      <c r="AI39" s="17"/>
      <c r="AJ39" s="17"/>
      <c r="AK39" s="17"/>
    </row>
    <row r="40" spans="1:37" s="3" customFormat="1" ht="12" x14ac:dyDescent="0.3">
      <c r="A40" s="17"/>
      <c r="C40" s="3" t="s">
        <v>24</v>
      </c>
      <c r="D40" s="35">
        <v>0.2</v>
      </c>
      <c r="E40" s="17"/>
      <c r="F40" s="19"/>
      <c r="G40" s="19"/>
      <c r="H40" s="19"/>
      <c r="I40" s="19"/>
      <c r="J40" s="19"/>
      <c r="K40" s="19"/>
      <c r="L40" s="19"/>
      <c r="M40" s="19"/>
      <c r="N40" s="19"/>
      <c r="O40" s="19"/>
      <c r="P40" s="19"/>
      <c r="Q40" s="19"/>
      <c r="R40" s="19"/>
      <c r="S40" s="19"/>
      <c r="T40" s="19"/>
      <c r="U40" s="19"/>
      <c r="V40" s="19"/>
      <c r="W40" s="17"/>
      <c r="X40" s="17"/>
      <c r="Y40" s="17"/>
      <c r="Z40" s="17"/>
      <c r="AA40" s="17"/>
      <c r="AB40" s="17"/>
      <c r="AC40" s="17"/>
      <c r="AD40" s="17"/>
      <c r="AE40" s="17"/>
      <c r="AF40" s="17"/>
      <c r="AG40" s="17"/>
      <c r="AH40" s="17"/>
      <c r="AI40" s="17"/>
      <c r="AJ40" s="17"/>
      <c r="AK40" s="17"/>
    </row>
    <row r="41" spans="1:37" s="3" customFormat="1" ht="12" x14ac:dyDescent="0.3">
      <c r="A41" s="17"/>
      <c r="C41" s="3" t="s">
        <v>84</v>
      </c>
      <c r="D41" s="37">
        <v>8.42</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1:37" s="3" customFormat="1" ht="12" x14ac:dyDescent="0.3">
      <c r="A42" s="17"/>
      <c r="C42" s="9" t="s">
        <v>85</v>
      </c>
      <c r="D42" s="10" t="s">
        <v>20</v>
      </c>
      <c r="E42" s="23"/>
      <c r="F42" s="22">
        <f>$D$41*F16+$D$41*(1+$D$40)*F15</f>
        <v>0</v>
      </c>
      <c r="G42" s="22">
        <f t="shared" ref="G42:V42" si="15">$D$41*G16+$D$41*(1+$D$40)*G15</f>
        <v>0</v>
      </c>
      <c r="H42" s="22">
        <f>$D$41*H16+$D$41*(1+$D$40)*H15</f>
        <v>1060.1577476038067</v>
      </c>
      <c r="I42" s="22">
        <f t="shared" si="15"/>
        <v>853.58749192219682</v>
      </c>
      <c r="J42" s="22">
        <f t="shared" si="15"/>
        <v>518.11794598094582</v>
      </c>
      <c r="K42" s="22">
        <f t="shared" si="15"/>
        <v>242.2500812247099</v>
      </c>
      <c r="L42" s="22">
        <f t="shared" si="15"/>
        <v>151.66774275578911</v>
      </c>
      <c r="M42" s="22">
        <f t="shared" si="15"/>
        <v>106.46680117240925</v>
      </c>
      <c r="N42" s="22">
        <f t="shared" si="15"/>
        <v>66.899973691206569</v>
      </c>
      <c r="O42" s="22">
        <f t="shared" si="15"/>
        <v>60.190370187378882</v>
      </c>
      <c r="P42" s="22">
        <f t="shared" si="15"/>
        <v>53.065878883678977</v>
      </c>
      <c r="Q42" s="22">
        <f t="shared" si="15"/>
        <v>45.076958686206076</v>
      </c>
      <c r="R42" s="22">
        <f t="shared" si="15"/>
        <v>38.468325579825127</v>
      </c>
      <c r="S42" s="22">
        <f t="shared" si="15"/>
        <v>32.017301978181543</v>
      </c>
      <c r="T42" s="22">
        <f t="shared" si="15"/>
        <v>26.189206786851088</v>
      </c>
      <c r="U42" s="22">
        <f t="shared" si="15"/>
        <v>20.639136458661927</v>
      </c>
      <c r="V42" s="22">
        <f t="shared" si="15"/>
        <v>16.016282386643439</v>
      </c>
      <c r="W42" s="17"/>
      <c r="X42" s="17"/>
      <c r="Y42" s="17"/>
      <c r="Z42" s="17"/>
      <c r="AA42" s="17"/>
      <c r="AB42" s="17"/>
      <c r="AC42" s="17"/>
      <c r="AD42" s="17"/>
      <c r="AE42" s="17"/>
      <c r="AF42" s="17"/>
      <c r="AG42" s="17"/>
      <c r="AH42" s="17"/>
      <c r="AI42" s="17"/>
      <c r="AJ42" s="17"/>
      <c r="AK42" s="17"/>
    </row>
    <row r="43" spans="1:37" s="3" customFormat="1" ht="12" x14ac:dyDescent="0.3">
      <c r="A43" s="17"/>
      <c r="E43" s="17"/>
      <c r="F43" s="19"/>
      <c r="G43" s="19"/>
      <c r="H43" s="19"/>
      <c r="I43" s="19"/>
      <c r="J43" s="19"/>
      <c r="K43" s="19"/>
      <c r="L43" s="19"/>
      <c r="M43" s="19"/>
      <c r="N43" s="19"/>
      <c r="O43" s="19"/>
      <c r="P43" s="19"/>
      <c r="Q43" s="19"/>
      <c r="R43" s="19"/>
      <c r="S43" s="19"/>
      <c r="T43" s="19"/>
      <c r="U43" s="19"/>
      <c r="V43" s="19"/>
      <c r="W43" s="17"/>
      <c r="X43" s="17"/>
      <c r="Y43" s="17"/>
      <c r="Z43" s="17"/>
      <c r="AA43" s="17"/>
      <c r="AB43" s="17"/>
      <c r="AC43" s="17"/>
      <c r="AD43" s="17"/>
      <c r="AE43" s="17"/>
      <c r="AF43" s="17"/>
      <c r="AG43" s="17"/>
      <c r="AH43" s="17"/>
      <c r="AI43" s="17"/>
      <c r="AJ43" s="17"/>
      <c r="AK43" s="17"/>
    </row>
    <row r="44" spans="1:37" s="3" customFormat="1" ht="12" x14ac:dyDescent="0.3">
      <c r="A44" s="17"/>
      <c r="C44" s="3" t="s">
        <v>141</v>
      </c>
      <c r="D44" s="3" t="s">
        <v>21</v>
      </c>
      <c r="E44" s="17"/>
      <c r="F44" s="38">
        <v>8.1999999999999993</v>
      </c>
      <c r="G44" s="38">
        <v>7.3</v>
      </c>
      <c r="H44" s="38">
        <v>7.6210762331838584</v>
      </c>
      <c r="I44" s="38">
        <v>7.6780669144981433</v>
      </c>
      <c r="J44" s="38">
        <v>7.6177777777777784</v>
      </c>
      <c r="K44" s="38">
        <v>7.4750692520775637</v>
      </c>
      <c r="L44" s="38">
        <v>7.2175675675675688</v>
      </c>
      <c r="M44" s="38">
        <v>7.2277777777777787</v>
      </c>
      <c r="N44" s="38">
        <v>6.8299287410926386</v>
      </c>
      <c r="O44" s="38">
        <v>6.5183411214953288</v>
      </c>
      <c r="P44" s="38">
        <v>6.362068965517242</v>
      </c>
      <c r="Q44" s="38">
        <v>6.2352941176470589</v>
      </c>
      <c r="R44" s="38">
        <f>Q44</f>
        <v>6.2352941176470589</v>
      </c>
      <c r="S44" s="38">
        <f t="shared" ref="S44:V45" si="16">R44</f>
        <v>6.2352941176470589</v>
      </c>
      <c r="T44" s="38">
        <f t="shared" si="16"/>
        <v>6.2352941176470589</v>
      </c>
      <c r="U44" s="38">
        <f t="shared" si="16"/>
        <v>6.2352941176470589</v>
      </c>
      <c r="V44" s="38">
        <f t="shared" si="16"/>
        <v>6.2352941176470589</v>
      </c>
      <c r="W44" s="17"/>
      <c r="X44" s="17"/>
      <c r="Y44" s="17"/>
      <c r="Z44" s="17"/>
      <c r="AA44" s="17"/>
      <c r="AB44" s="17"/>
      <c r="AC44" s="17"/>
      <c r="AD44" s="17"/>
      <c r="AE44" s="17"/>
      <c r="AF44" s="17"/>
      <c r="AG44" s="17"/>
      <c r="AH44" s="17"/>
      <c r="AI44" s="17"/>
      <c r="AJ44" s="17"/>
      <c r="AK44" s="17"/>
    </row>
    <row r="45" spans="1:37" s="3" customFormat="1" ht="12" x14ac:dyDescent="0.3">
      <c r="A45" s="17"/>
      <c r="C45" s="3" t="s">
        <v>142</v>
      </c>
      <c r="D45" s="3" t="s">
        <v>21</v>
      </c>
      <c r="E45" s="17"/>
      <c r="F45" s="24">
        <v>15.8</v>
      </c>
      <c r="G45" s="24">
        <v>13.006073446327687</v>
      </c>
      <c r="H45" s="24">
        <v>11.853363228699552</v>
      </c>
      <c r="I45" s="24">
        <v>10.773420074349442</v>
      </c>
      <c r="J45" s="24">
        <v>10.16</v>
      </c>
      <c r="K45" s="24">
        <v>9.6492382271468138</v>
      </c>
      <c r="L45" s="24">
        <v>9.0957002457002467</v>
      </c>
      <c r="M45" s="24">
        <v>9.0333333333333332</v>
      </c>
      <c r="N45" s="24">
        <v>8.6471496437054647</v>
      </c>
      <c r="O45" s="24">
        <v>8.3043224299065415</v>
      </c>
      <c r="P45" s="24">
        <v>8.1540517241379309</v>
      </c>
      <c r="Q45" s="24">
        <v>8</v>
      </c>
      <c r="R45" s="38">
        <f>Q45</f>
        <v>8</v>
      </c>
      <c r="S45" s="38">
        <f t="shared" si="16"/>
        <v>8</v>
      </c>
      <c r="T45" s="38">
        <f t="shared" si="16"/>
        <v>8</v>
      </c>
      <c r="U45" s="38">
        <f t="shared" si="16"/>
        <v>8</v>
      </c>
      <c r="V45" s="38">
        <f t="shared" si="16"/>
        <v>8</v>
      </c>
      <c r="W45" s="17"/>
      <c r="X45" s="17"/>
      <c r="Y45" s="17"/>
      <c r="Z45" s="17"/>
      <c r="AA45" s="17"/>
      <c r="AB45" s="17"/>
      <c r="AC45" s="17"/>
      <c r="AD45" s="17"/>
      <c r="AE45" s="17"/>
      <c r="AF45" s="17"/>
      <c r="AG45" s="17"/>
      <c r="AH45" s="17"/>
      <c r="AI45" s="17"/>
      <c r="AJ45" s="17"/>
      <c r="AK45" s="17"/>
    </row>
    <row r="46" spans="1:37" s="3" customFormat="1" ht="12" x14ac:dyDescent="0.3">
      <c r="A46" s="17"/>
      <c r="C46" s="3" t="s">
        <v>102</v>
      </c>
      <c r="D46" s="37">
        <v>2400</v>
      </c>
      <c r="E46" s="17"/>
      <c r="F46" s="19"/>
      <c r="G46" s="19"/>
      <c r="H46" s="19"/>
      <c r="I46" s="19"/>
      <c r="J46" s="19"/>
      <c r="K46" s="19"/>
      <c r="L46" s="19"/>
      <c r="M46" s="19"/>
      <c r="N46" s="19"/>
      <c r="O46" s="19"/>
      <c r="P46" s="19"/>
      <c r="Q46" s="19"/>
      <c r="R46" s="19"/>
      <c r="S46" s="19"/>
      <c r="T46" s="19"/>
      <c r="U46" s="19"/>
      <c r="V46" s="19"/>
      <c r="W46" s="17"/>
      <c r="X46" s="39"/>
      <c r="Y46" s="39"/>
      <c r="Z46" s="39"/>
      <c r="AA46" s="39"/>
      <c r="AB46" s="39"/>
      <c r="AC46" s="39"/>
      <c r="AD46" s="39"/>
      <c r="AE46" s="39"/>
      <c r="AF46" s="39"/>
      <c r="AG46" s="17"/>
      <c r="AH46" s="17"/>
      <c r="AI46" s="17"/>
      <c r="AJ46" s="17"/>
      <c r="AK46" s="17"/>
    </row>
    <row r="47" spans="1:37" s="3" customFormat="1" ht="12" x14ac:dyDescent="0.3">
      <c r="A47" s="17"/>
      <c r="C47" s="3" t="s">
        <v>103</v>
      </c>
      <c r="D47" s="37">
        <v>3320</v>
      </c>
      <c r="E47" s="17"/>
      <c r="F47" s="19"/>
      <c r="G47" s="19"/>
      <c r="H47" s="19"/>
      <c r="I47" s="19"/>
      <c r="J47" s="19"/>
      <c r="K47" s="19"/>
      <c r="L47" s="19"/>
      <c r="M47" s="19"/>
      <c r="N47" s="19"/>
      <c r="O47" s="19"/>
      <c r="P47" s="19"/>
      <c r="Q47" s="19"/>
      <c r="R47" s="19"/>
      <c r="S47" s="19"/>
      <c r="T47" s="19"/>
      <c r="U47" s="19"/>
      <c r="V47" s="19"/>
      <c r="W47" s="17"/>
      <c r="X47" s="39"/>
      <c r="Y47" s="39"/>
      <c r="Z47" s="39"/>
      <c r="AA47" s="39"/>
      <c r="AB47" s="39"/>
      <c r="AC47" s="39"/>
      <c r="AD47" s="39"/>
      <c r="AE47" s="39"/>
      <c r="AF47" s="39"/>
      <c r="AG47" s="17"/>
      <c r="AH47" s="17"/>
      <c r="AI47" s="17"/>
      <c r="AJ47" s="17"/>
      <c r="AK47" s="17"/>
    </row>
    <row r="48" spans="1:37" s="3" customFormat="1" ht="12" x14ac:dyDescent="0.3">
      <c r="A48" s="17"/>
      <c r="C48" s="9" t="s">
        <v>145</v>
      </c>
      <c r="D48" s="10" t="s">
        <v>20</v>
      </c>
      <c r="E48" s="23"/>
      <c r="F48" s="22">
        <f t="shared" ref="F48:V48" si="17">IFERROR(F45*$D$47/1000*F23*(F20/F18)+F44*(1+$D$40)*$D$46/1000*F23*(F19/F18),0)</f>
        <v>0</v>
      </c>
      <c r="G48" s="22">
        <f t="shared" si="17"/>
        <v>0</v>
      </c>
      <c r="H48" s="22">
        <f t="shared" si="17"/>
        <v>563.6456361601837</v>
      </c>
      <c r="I48" s="22">
        <f t="shared" si="17"/>
        <v>417.29667616294796</v>
      </c>
      <c r="J48" s="22">
        <f t="shared" si="17"/>
        <v>240.32826027985931</v>
      </c>
      <c r="K48" s="22">
        <f t="shared" si="17"/>
        <v>106.82180322818567</v>
      </c>
      <c r="L48" s="22">
        <f t="shared" si="17"/>
        <v>62.994608459347305</v>
      </c>
      <c r="M48" s="22">
        <f t="shared" si="17"/>
        <v>43.83478562653837</v>
      </c>
      <c r="N48" s="22">
        <f t="shared" si="17"/>
        <v>26.247186762891804</v>
      </c>
      <c r="O48" s="22">
        <f t="shared" si="17"/>
        <v>22.493001804904615</v>
      </c>
      <c r="P48" s="22">
        <f t="shared" si="17"/>
        <v>19.24079942686485</v>
      </c>
      <c r="Q48" s="22">
        <f t="shared" si="17"/>
        <v>15.86202023668389</v>
      </c>
      <c r="R48" s="22">
        <f t="shared" si="17"/>
        <v>1.4496753375842251</v>
      </c>
      <c r="S48" s="22">
        <f t="shared" si="17"/>
        <v>1.3697169355396697</v>
      </c>
      <c r="T48" s="22">
        <f t="shared" si="17"/>
        <v>1.3353891814127408</v>
      </c>
      <c r="U48" s="22">
        <f t="shared" si="17"/>
        <v>1.2149737794859021</v>
      </c>
      <c r="V48" s="22">
        <f t="shared" si="17"/>
        <v>1.1125725233722814</v>
      </c>
      <c r="W48" s="17"/>
      <c r="X48" s="22"/>
      <c r="Y48" s="22"/>
      <c r="Z48" s="22"/>
      <c r="AA48" s="22"/>
      <c r="AB48" s="22"/>
      <c r="AC48" s="22"/>
      <c r="AD48" s="22"/>
      <c r="AE48" s="17"/>
      <c r="AF48" s="17"/>
      <c r="AG48" s="17"/>
      <c r="AH48" s="17"/>
      <c r="AI48" s="17"/>
      <c r="AJ48" s="17"/>
      <c r="AK48" s="17"/>
    </row>
    <row r="49" spans="1:37" s="3" customFormat="1" ht="12" x14ac:dyDescent="0.3">
      <c r="A49" s="17"/>
      <c r="D49" s="10"/>
      <c r="E49" s="17"/>
      <c r="F49" s="19"/>
      <c r="G49" s="19"/>
      <c r="H49" s="19"/>
      <c r="I49" s="19"/>
      <c r="J49" s="19"/>
      <c r="K49" s="19"/>
      <c r="L49" s="19"/>
      <c r="M49" s="19"/>
      <c r="N49" s="19"/>
      <c r="O49" s="19"/>
      <c r="P49" s="19"/>
      <c r="Q49" s="19"/>
      <c r="R49" s="19"/>
      <c r="S49" s="19"/>
      <c r="T49" s="19"/>
      <c r="U49" s="19"/>
      <c r="V49" s="19"/>
      <c r="W49" s="17"/>
      <c r="X49" s="17"/>
      <c r="Y49" s="17"/>
      <c r="Z49" s="17"/>
      <c r="AA49" s="17"/>
      <c r="AB49" s="17"/>
      <c r="AC49" s="17"/>
      <c r="AD49" s="17"/>
      <c r="AE49" s="17"/>
      <c r="AF49" s="17"/>
      <c r="AG49" s="17"/>
      <c r="AH49" s="17"/>
      <c r="AI49" s="17"/>
      <c r="AJ49" s="17"/>
      <c r="AK49" s="17"/>
    </row>
    <row r="50" spans="1:37" s="3" customFormat="1" ht="12" x14ac:dyDescent="0.3">
      <c r="A50" s="17"/>
      <c r="C50" s="3" t="s">
        <v>25</v>
      </c>
      <c r="D50" s="37">
        <v>10</v>
      </c>
      <c r="E50" s="17"/>
      <c r="F50" s="19"/>
      <c r="G50" s="19"/>
      <c r="H50" s="19"/>
      <c r="I50" s="19"/>
      <c r="J50" s="19"/>
      <c r="K50" s="19"/>
      <c r="L50" s="19"/>
      <c r="M50" s="19"/>
      <c r="N50" s="19"/>
      <c r="O50" s="19"/>
      <c r="P50" s="19"/>
      <c r="Q50" s="19"/>
      <c r="R50" s="19"/>
      <c r="S50" s="19"/>
      <c r="T50" s="19"/>
      <c r="U50" s="19"/>
      <c r="V50" s="19"/>
      <c r="W50" s="17"/>
      <c r="X50" s="17"/>
      <c r="Y50" s="17"/>
      <c r="Z50" s="17"/>
      <c r="AA50" s="17"/>
      <c r="AB50" s="17"/>
      <c r="AC50" s="17"/>
      <c r="AD50" s="17"/>
      <c r="AE50" s="17"/>
      <c r="AF50" s="17"/>
      <c r="AG50" s="17"/>
      <c r="AH50" s="17"/>
      <c r="AI50" s="17"/>
      <c r="AJ50" s="17"/>
      <c r="AK50" s="17"/>
    </row>
    <row r="51" spans="1:37" s="3" customFormat="1" ht="12" x14ac:dyDescent="0.3">
      <c r="A51" s="17"/>
      <c r="C51" s="3" t="s">
        <v>26</v>
      </c>
      <c r="D51" s="37">
        <v>10</v>
      </c>
      <c r="E51" s="17"/>
      <c r="F51" s="19"/>
      <c r="G51" s="19"/>
      <c r="H51" s="19"/>
      <c r="I51" s="19"/>
      <c r="J51" s="19"/>
      <c r="K51" s="19"/>
      <c r="L51" s="19"/>
      <c r="M51" s="19"/>
      <c r="N51" s="19"/>
      <c r="O51" s="19"/>
      <c r="P51" s="19"/>
      <c r="Q51" s="19"/>
      <c r="R51" s="19"/>
      <c r="S51" s="19"/>
      <c r="T51" s="19"/>
      <c r="U51" s="19"/>
      <c r="V51" s="19"/>
      <c r="W51" s="17"/>
      <c r="X51" s="39"/>
      <c r="Y51" s="39"/>
      <c r="Z51" s="39"/>
      <c r="AA51" s="39"/>
      <c r="AB51" s="39"/>
      <c r="AC51" s="39"/>
      <c r="AD51" s="39"/>
      <c r="AE51" s="39"/>
      <c r="AF51" s="39"/>
      <c r="AG51" s="17"/>
      <c r="AH51" s="17"/>
      <c r="AI51" s="17"/>
      <c r="AJ51" s="17"/>
      <c r="AK51" s="17"/>
    </row>
    <row r="52" spans="1:37" s="3" customFormat="1" ht="12" x14ac:dyDescent="0.3">
      <c r="A52" s="17"/>
      <c r="C52" s="3" t="s">
        <v>27</v>
      </c>
      <c r="D52" s="37">
        <v>50</v>
      </c>
      <c r="E52" s="17"/>
      <c r="F52" s="19"/>
      <c r="G52" s="19"/>
      <c r="H52" s="19"/>
      <c r="I52" s="19"/>
      <c r="J52" s="19"/>
      <c r="K52" s="19"/>
      <c r="L52" s="19"/>
      <c r="M52" s="19"/>
      <c r="N52" s="19"/>
      <c r="O52" s="19"/>
      <c r="P52" s="19"/>
      <c r="Q52" s="19"/>
      <c r="R52" s="19"/>
      <c r="S52" s="19"/>
      <c r="T52" s="19"/>
      <c r="U52" s="19"/>
      <c r="V52" s="19"/>
      <c r="W52" s="17"/>
      <c r="X52" s="39"/>
      <c r="Y52" s="39"/>
      <c r="Z52" s="39"/>
      <c r="AA52" s="39"/>
      <c r="AB52" s="39"/>
      <c r="AC52" s="39"/>
      <c r="AD52" s="39"/>
      <c r="AE52" s="39"/>
      <c r="AF52" s="39"/>
      <c r="AG52" s="17"/>
      <c r="AH52" s="17"/>
      <c r="AI52" s="17"/>
      <c r="AJ52" s="17"/>
      <c r="AK52" s="17"/>
    </row>
    <row r="53" spans="1:37" s="3" customFormat="1" ht="12" x14ac:dyDescent="0.3">
      <c r="A53" s="17"/>
      <c r="C53" s="9" t="s">
        <v>143</v>
      </c>
      <c r="D53" s="10" t="s">
        <v>20</v>
      </c>
      <c r="E53" s="17"/>
      <c r="F53" s="22">
        <f t="shared" ref="F53:V53" si="18">IFERROR((F45*$D$47/1000+$D$51)*F24*(F20/F18)+(F44*(1+$D$40)*$D$46/1000+$D$50)*F24*(F19/F18),0)+F30*$D$52</f>
        <v>0</v>
      </c>
      <c r="G53" s="22">
        <f t="shared" si="18"/>
        <v>0</v>
      </c>
      <c r="H53" s="22">
        <f t="shared" si="18"/>
        <v>748.4095234484239</v>
      </c>
      <c r="I53" s="22">
        <f t="shared" si="18"/>
        <v>572.63164984061586</v>
      </c>
      <c r="J53" s="22">
        <f t="shared" si="18"/>
        <v>336.95622958520374</v>
      </c>
      <c r="K53" s="22">
        <f t="shared" si="18"/>
        <v>152.91429729987644</v>
      </c>
      <c r="L53" s="22">
        <f t="shared" si="18"/>
        <v>92.471204244429032</v>
      </c>
      <c r="M53" s="22">
        <f t="shared" si="18"/>
        <v>64.566076242929455</v>
      </c>
      <c r="N53" s="22">
        <f t="shared" si="18"/>
        <v>39.464344867665844</v>
      </c>
      <c r="O53" s="22">
        <f t="shared" si="18"/>
        <v>34.525026170565518</v>
      </c>
      <c r="P53" s="22">
        <f t="shared" si="18"/>
        <v>29.887874084356962</v>
      </c>
      <c r="Q53" s="22">
        <f t="shared" si="18"/>
        <v>24.940222352760301</v>
      </c>
      <c r="R53" s="22">
        <f t="shared" si="18"/>
        <v>2.7217027638115785</v>
      </c>
      <c r="S53" s="22">
        <f t="shared" si="18"/>
        <v>2.571584321293769</v>
      </c>
      <c r="T53" s="22">
        <f t="shared" si="18"/>
        <v>2.5071354472180043</v>
      </c>
      <c r="U53" s="22">
        <f t="shared" si="18"/>
        <v>2.2810607367411717</v>
      </c>
      <c r="V53" s="22">
        <f t="shared" si="18"/>
        <v>2.0888068061151177</v>
      </c>
      <c r="W53" s="17"/>
      <c r="X53" s="22"/>
      <c r="Y53" s="22"/>
      <c r="Z53" s="22"/>
      <c r="AA53" s="22"/>
      <c r="AB53" s="22"/>
      <c r="AC53" s="22"/>
      <c r="AD53" s="22"/>
      <c r="AE53" s="17"/>
      <c r="AF53" s="17"/>
      <c r="AG53" s="17"/>
      <c r="AH53" s="17"/>
      <c r="AI53" s="17"/>
      <c r="AJ53" s="17"/>
      <c r="AK53" s="17"/>
    </row>
    <row r="54" spans="1:37" s="3" customFormat="1" ht="12" x14ac:dyDescent="0.3">
      <c r="A54" s="17"/>
      <c r="E54" s="17"/>
      <c r="F54" s="19"/>
      <c r="G54" s="19"/>
      <c r="H54" s="19"/>
      <c r="I54" s="19"/>
      <c r="J54" s="19"/>
      <c r="K54" s="19"/>
      <c r="L54" s="19"/>
      <c r="M54" s="19"/>
      <c r="N54" s="19"/>
      <c r="O54" s="19"/>
      <c r="P54" s="19"/>
      <c r="Q54" s="19"/>
      <c r="R54" s="19"/>
      <c r="S54" s="19"/>
      <c r="T54" s="19"/>
      <c r="U54" s="19"/>
      <c r="V54" s="19"/>
      <c r="W54" s="17"/>
      <c r="X54" s="17"/>
      <c r="Y54" s="17"/>
      <c r="Z54" s="17"/>
      <c r="AA54" s="17"/>
      <c r="AB54" s="17"/>
      <c r="AC54" s="17"/>
      <c r="AD54" s="17"/>
      <c r="AE54" s="17"/>
      <c r="AF54" s="17"/>
      <c r="AG54" s="17"/>
      <c r="AH54" s="17"/>
      <c r="AI54" s="17"/>
      <c r="AJ54" s="17"/>
      <c r="AK54" s="17"/>
    </row>
    <row r="55" spans="1:37" s="3" customFormat="1" ht="12" x14ac:dyDescent="0.3">
      <c r="A55" s="17"/>
      <c r="C55" s="3" t="s">
        <v>28</v>
      </c>
      <c r="D55" s="37">
        <v>250</v>
      </c>
      <c r="E55" s="17"/>
      <c r="F55" s="19"/>
      <c r="G55" s="19"/>
      <c r="H55" s="19"/>
      <c r="I55" s="19"/>
      <c r="J55" s="19"/>
      <c r="K55" s="19"/>
      <c r="L55" s="19"/>
      <c r="M55" s="19"/>
      <c r="N55" s="19"/>
      <c r="O55" s="19"/>
      <c r="P55" s="19"/>
      <c r="Q55" s="19"/>
      <c r="R55" s="19"/>
      <c r="S55" s="19"/>
      <c r="T55" s="19"/>
      <c r="U55" s="19"/>
      <c r="V55" s="19"/>
      <c r="W55" s="17"/>
      <c r="X55" s="17"/>
      <c r="Y55" s="17"/>
      <c r="Z55" s="17"/>
      <c r="AA55" s="17"/>
      <c r="AB55" s="17"/>
      <c r="AC55" s="17"/>
      <c r="AD55" s="17"/>
      <c r="AE55" s="17"/>
      <c r="AF55" s="17"/>
      <c r="AG55" s="17"/>
      <c r="AH55" s="17"/>
      <c r="AI55" s="17"/>
      <c r="AJ55" s="17"/>
      <c r="AK55" s="17"/>
    </row>
    <row r="56" spans="1:37" s="3" customFormat="1" ht="12" x14ac:dyDescent="0.3">
      <c r="A56" s="17"/>
      <c r="C56" s="3" t="s">
        <v>29</v>
      </c>
      <c r="D56" s="37">
        <v>250</v>
      </c>
      <c r="E56" s="17"/>
      <c r="F56" s="19"/>
      <c r="G56" s="19"/>
      <c r="H56" s="19"/>
      <c r="I56" s="19"/>
      <c r="J56" s="19"/>
      <c r="K56" s="19"/>
      <c r="L56" s="19"/>
      <c r="M56" s="19"/>
      <c r="N56" s="19"/>
      <c r="O56" s="19"/>
      <c r="P56" s="19"/>
      <c r="Q56" s="19"/>
      <c r="R56" s="19"/>
      <c r="S56" s="19"/>
      <c r="T56" s="19"/>
      <c r="U56" s="19"/>
      <c r="V56" s="19"/>
      <c r="W56" s="17"/>
      <c r="X56" s="39"/>
      <c r="Y56" s="39"/>
      <c r="Z56" s="39"/>
      <c r="AA56" s="39"/>
      <c r="AB56" s="39"/>
      <c r="AC56" s="39"/>
      <c r="AD56" s="39"/>
      <c r="AE56" s="39"/>
      <c r="AF56" s="39"/>
      <c r="AG56" s="17"/>
      <c r="AH56" s="17"/>
      <c r="AI56" s="17"/>
      <c r="AJ56" s="17"/>
      <c r="AK56" s="17"/>
    </row>
    <row r="57" spans="1:37" s="3" customFormat="1" ht="12" x14ac:dyDescent="0.3">
      <c r="A57" s="17"/>
      <c r="C57" s="3" t="s">
        <v>104</v>
      </c>
      <c r="D57" s="37">
        <v>2</v>
      </c>
      <c r="E57" s="17"/>
      <c r="F57" s="19"/>
      <c r="G57" s="19"/>
      <c r="H57" s="19"/>
      <c r="I57" s="19"/>
      <c r="J57" s="19"/>
      <c r="K57" s="19"/>
      <c r="L57" s="19"/>
      <c r="M57" s="19"/>
      <c r="N57" s="19"/>
      <c r="O57" s="19"/>
      <c r="P57" s="19"/>
      <c r="Q57" s="19"/>
      <c r="R57" s="19"/>
      <c r="S57" s="19"/>
      <c r="T57" s="19"/>
      <c r="U57" s="19"/>
      <c r="V57" s="19"/>
      <c r="W57" s="17"/>
      <c r="X57" s="39"/>
      <c r="Y57" s="39"/>
      <c r="Z57" s="39"/>
      <c r="AA57" s="39"/>
      <c r="AB57" s="39"/>
      <c r="AC57" s="39"/>
      <c r="AD57" s="39"/>
      <c r="AE57" s="39"/>
      <c r="AF57" s="39"/>
      <c r="AG57" s="17"/>
      <c r="AH57" s="17"/>
      <c r="AI57" s="17"/>
      <c r="AJ57" s="17"/>
      <c r="AK57" s="17"/>
    </row>
    <row r="58" spans="1:37" s="3" customFormat="1" ht="12" x14ac:dyDescent="0.3">
      <c r="A58" s="17"/>
      <c r="C58" s="9" t="s">
        <v>144</v>
      </c>
      <c r="D58" s="10" t="s">
        <v>20</v>
      </c>
      <c r="E58" s="17"/>
      <c r="F58" s="22">
        <f t="shared" ref="F58:V58" si="19">IFERROR(($D$55)*F25/$D$57*(F19/F18)+($D$56)*F25/$D$57*(F20/F18)+F31*$D$52,0)</f>
        <v>0</v>
      </c>
      <c r="G58" s="22">
        <f t="shared" si="19"/>
        <v>0</v>
      </c>
      <c r="H58" s="22">
        <f t="shared" si="19"/>
        <v>13284.930070234241</v>
      </c>
      <c r="I58" s="22">
        <f t="shared" si="19"/>
        <v>10719.490672596698</v>
      </c>
      <c r="J58" s="22">
        <f t="shared" si="19"/>
        <v>6515.2077157780777</v>
      </c>
      <c r="K58" s="22">
        <f t="shared" si="19"/>
        <v>3045.7154319522897</v>
      </c>
      <c r="L58" s="22">
        <f t="shared" si="19"/>
        <v>1905.5082329603765</v>
      </c>
      <c r="M58" s="22">
        <f t="shared" si="19"/>
        <v>1336.434538525474</v>
      </c>
      <c r="N58" s="22">
        <f t="shared" si="19"/>
        <v>838.53718672164769</v>
      </c>
      <c r="O58" s="22">
        <f t="shared" si="19"/>
        <v>752.22089799102309</v>
      </c>
      <c r="P58" s="22">
        <f t="shared" si="19"/>
        <v>660.36802078721689</v>
      </c>
      <c r="Q58" s="22">
        <f t="shared" si="19"/>
        <v>558.74257274663114</v>
      </c>
      <c r="R58" s="22">
        <f t="shared" si="19"/>
        <v>72.150172498756291</v>
      </c>
      <c r="S58" s="22">
        <f t="shared" si="19"/>
        <v>68.17065215328833</v>
      </c>
      <c r="T58" s="22">
        <f t="shared" si="19"/>
        <v>66.462163833496561</v>
      </c>
      <c r="U58" s="22">
        <f t="shared" si="19"/>
        <v>60.469103321750282</v>
      </c>
      <c r="V58" s="22">
        <f t="shared" si="19"/>
        <v>55.372604746421658</v>
      </c>
      <c r="W58" s="17"/>
      <c r="X58" s="22"/>
      <c r="Y58" s="22"/>
      <c r="Z58" s="22"/>
      <c r="AA58" s="22"/>
      <c r="AB58" s="22"/>
      <c r="AC58" s="22"/>
      <c r="AD58" s="22"/>
      <c r="AE58" s="17"/>
      <c r="AF58" s="17"/>
      <c r="AG58" s="17"/>
      <c r="AH58" s="17"/>
      <c r="AI58" s="17"/>
      <c r="AJ58" s="17"/>
      <c r="AK58" s="17"/>
    </row>
    <row r="59" spans="1:37" s="3" customFormat="1" ht="12" x14ac:dyDescent="0.3">
      <c r="A59" s="17"/>
      <c r="E59" s="17"/>
      <c r="F59" s="19"/>
      <c r="G59" s="19"/>
      <c r="H59" s="19"/>
      <c r="I59" s="19"/>
      <c r="J59" s="19"/>
      <c r="K59" s="19"/>
      <c r="L59" s="19"/>
      <c r="M59" s="19"/>
      <c r="N59" s="19"/>
      <c r="O59" s="19"/>
      <c r="P59" s="19"/>
      <c r="Q59" s="19"/>
      <c r="R59" s="19"/>
      <c r="S59" s="19"/>
      <c r="T59" s="19"/>
      <c r="U59" s="19"/>
      <c r="V59" s="19"/>
      <c r="W59" s="17"/>
      <c r="X59" s="17"/>
      <c r="Y59" s="17"/>
      <c r="Z59" s="17"/>
      <c r="AA59" s="17"/>
      <c r="AB59" s="17"/>
      <c r="AC59" s="17"/>
      <c r="AD59" s="17"/>
      <c r="AE59" s="17"/>
      <c r="AF59" s="17"/>
      <c r="AG59" s="17"/>
      <c r="AH59" s="17"/>
      <c r="AI59" s="17"/>
      <c r="AJ59" s="17"/>
      <c r="AK59" s="17"/>
    </row>
    <row r="60" spans="1:37" s="3" customFormat="1" ht="12" x14ac:dyDescent="0.3">
      <c r="A60" s="17"/>
      <c r="C60" s="9" t="s">
        <v>146</v>
      </c>
      <c r="D60" s="10" t="s">
        <v>20</v>
      </c>
      <c r="E60" s="17"/>
      <c r="F60" s="22">
        <f t="shared" ref="F60:V60" si="20">F58+F53+F48-F42</f>
        <v>0</v>
      </c>
      <c r="G60" s="22">
        <f t="shared" si="20"/>
        <v>0</v>
      </c>
      <c r="H60" s="22">
        <f t="shared" si="20"/>
        <v>13536.827482239039</v>
      </c>
      <c r="I60" s="22">
        <f t="shared" si="20"/>
        <v>10855.831506678065</v>
      </c>
      <c r="J60" s="22">
        <f t="shared" si="20"/>
        <v>6574.3742596621951</v>
      </c>
      <c r="K60" s="22">
        <f t="shared" si="20"/>
        <v>3063.201451255642</v>
      </c>
      <c r="L60" s="22">
        <f t="shared" si="20"/>
        <v>1909.3063029083635</v>
      </c>
      <c r="M60" s="22">
        <f t="shared" si="20"/>
        <v>1338.3685992225326</v>
      </c>
      <c r="N60" s="22">
        <f t="shared" si="20"/>
        <v>837.34874466099882</v>
      </c>
      <c r="O60" s="22">
        <f t="shared" si="20"/>
        <v>749.04855577911428</v>
      </c>
      <c r="P60" s="22">
        <f t="shared" si="20"/>
        <v>656.43081541475976</v>
      </c>
      <c r="Q60" s="22">
        <f t="shared" si="20"/>
        <v>554.46785664986919</v>
      </c>
      <c r="R60" s="22">
        <f t="shared" si="20"/>
        <v>37.853225020326967</v>
      </c>
      <c r="S60" s="22">
        <f t="shared" si="20"/>
        <v>40.094651431940228</v>
      </c>
      <c r="T60" s="22">
        <f t="shared" si="20"/>
        <v>44.115481675276214</v>
      </c>
      <c r="U60" s="22">
        <f t="shared" si="20"/>
        <v>43.326001379315429</v>
      </c>
      <c r="V60" s="22">
        <f t="shared" si="20"/>
        <v>42.557701689265613</v>
      </c>
      <c r="W60" s="17"/>
      <c r="X60" s="22"/>
      <c r="Y60" s="22"/>
      <c r="Z60" s="22"/>
      <c r="AA60" s="22"/>
      <c r="AB60" s="22"/>
      <c r="AC60" s="22"/>
      <c r="AD60" s="22"/>
      <c r="AE60" s="17"/>
      <c r="AF60" s="17"/>
      <c r="AG60" s="17"/>
      <c r="AH60" s="17"/>
      <c r="AI60" s="17"/>
      <c r="AJ60" s="17"/>
      <c r="AK60" s="17"/>
    </row>
    <row r="61" spans="1:37" s="3" customFormat="1" ht="12" x14ac:dyDescent="0.3">
      <c r="A61" s="17"/>
      <c r="E61" s="17"/>
      <c r="F61" s="19"/>
      <c r="G61" s="19"/>
      <c r="H61" s="19"/>
      <c r="I61" s="19"/>
      <c r="J61" s="19"/>
      <c r="K61" s="19"/>
      <c r="L61" s="19"/>
      <c r="M61" s="19"/>
      <c r="N61" s="19"/>
      <c r="O61" s="19"/>
      <c r="P61" s="19"/>
      <c r="Q61" s="19"/>
      <c r="R61" s="19"/>
      <c r="S61" s="19"/>
      <c r="T61" s="19"/>
      <c r="U61" s="19"/>
      <c r="V61" s="19"/>
      <c r="W61" s="17"/>
      <c r="X61" s="17"/>
      <c r="Y61" s="17"/>
      <c r="Z61" s="17"/>
      <c r="AA61" s="17"/>
      <c r="AB61" s="17"/>
      <c r="AC61" s="17"/>
      <c r="AD61" s="17"/>
      <c r="AE61" s="17"/>
      <c r="AF61" s="17"/>
      <c r="AG61" s="17"/>
      <c r="AH61" s="17"/>
      <c r="AI61" s="17"/>
      <c r="AJ61" s="17"/>
      <c r="AK61" s="17"/>
    </row>
    <row r="62" spans="1:37" s="3" customFormat="1" ht="12" x14ac:dyDescent="0.3">
      <c r="A62" s="17"/>
      <c r="C62" s="11" t="s">
        <v>86</v>
      </c>
      <c r="D62" s="11"/>
      <c r="E62" s="17"/>
      <c r="F62" s="19"/>
      <c r="G62" s="19"/>
      <c r="H62" s="19"/>
      <c r="I62" s="19"/>
      <c r="J62" s="19"/>
      <c r="K62" s="19"/>
      <c r="L62" s="19"/>
      <c r="M62" s="19"/>
      <c r="N62" s="19"/>
      <c r="O62" s="19"/>
      <c r="P62" s="19"/>
      <c r="Q62" s="19"/>
      <c r="R62" s="19"/>
      <c r="S62" s="19"/>
      <c r="T62" s="19"/>
      <c r="U62" s="19"/>
      <c r="V62" s="19"/>
      <c r="W62" s="17"/>
      <c r="X62" s="17"/>
      <c r="Y62" s="17"/>
      <c r="Z62" s="17"/>
      <c r="AA62" s="17"/>
      <c r="AB62" s="17"/>
      <c r="AC62" s="17"/>
      <c r="AD62" s="17"/>
      <c r="AE62" s="17"/>
      <c r="AF62" s="17"/>
      <c r="AG62" s="17"/>
      <c r="AH62" s="17"/>
      <c r="AI62" s="17"/>
      <c r="AJ62" s="17"/>
      <c r="AK62" s="17"/>
    </row>
    <row r="63" spans="1:37" s="17" customFormat="1" ht="12" x14ac:dyDescent="0.3">
      <c r="C63" s="23" t="s">
        <v>249</v>
      </c>
      <c r="D63" s="23"/>
      <c r="F63" s="19"/>
      <c r="G63" s="19"/>
      <c r="H63" s="19"/>
      <c r="I63" s="19"/>
      <c r="J63" s="19"/>
      <c r="K63" s="19"/>
      <c r="L63" s="19"/>
      <c r="M63" s="19"/>
      <c r="N63" s="19"/>
      <c r="O63" s="19"/>
      <c r="P63" s="19"/>
      <c r="Q63" s="19"/>
      <c r="R63" s="19"/>
      <c r="S63" s="19"/>
      <c r="T63" s="19"/>
      <c r="U63" s="19"/>
      <c r="V63" s="19"/>
    </row>
    <row r="64" spans="1:37" s="3" customFormat="1" ht="12" x14ac:dyDescent="0.3">
      <c r="A64" s="17"/>
      <c r="C64" s="3" t="s">
        <v>87</v>
      </c>
      <c r="D64" s="8" t="s">
        <v>34</v>
      </c>
      <c r="E64" s="17"/>
      <c r="F64" s="21">
        <f>$D$46</f>
        <v>2400</v>
      </c>
      <c r="G64" s="21">
        <f t="shared" ref="G64:V64" si="21">$D$46</f>
        <v>2400</v>
      </c>
      <c r="H64" s="21">
        <f t="shared" si="21"/>
        <v>2400</v>
      </c>
      <c r="I64" s="21">
        <f t="shared" si="21"/>
        <v>2400</v>
      </c>
      <c r="J64" s="21">
        <f t="shared" si="21"/>
        <v>2400</v>
      </c>
      <c r="K64" s="21">
        <f t="shared" si="21"/>
        <v>2400</v>
      </c>
      <c r="L64" s="21">
        <f t="shared" si="21"/>
        <v>2400</v>
      </c>
      <c r="M64" s="21">
        <f t="shared" si="21"/>
        <v>2400</v>
      </c>
      <c r="N64" s="21">
        <f t="shared" si="21"/>
        <v>2400</v>
      </c>
      <c r="O64" s="21">
        <f t="shared" si="21"/>
        <v>2400</v>
      </c>
      <c r="P64" s="21">
        <f t="shared" si="21"/>
        <v>2400</v>
      </c>
      <c r="Q64" s="21">
        <f t="shared" si="21"/>
        <v>2400</v>
      </c>
      <c r="R64" s="21">
        <f t="shared" si="21"/>
        <v>2400</v>
      </c>
      <c r="S64" s="21">
        <f t="shared" si="21"/>
        <v>2400</v>
      </c>
      <c r="T64" s="21">
        <f t="shared" si="21"/>
        <v>2400</v>
      </c>
      <c r="U64" s="21">
        <f t="shared" si="21"/>
        <v>2400</v>
      </c>
      <c r="V64" s="21">
        <f t="shared" si="21"/>
        <v>2400</v>
      </c>
      <c r="W64" s="17"/>
      <c r="X64" s="17"/>
      <c r="Y64" s="17"/>
      <c r="Z64" s="17"/>
      <c r="AA64" s="17"/>
      <c r="AB64" s="17"/>
      <c r="AC64" s="17"/>
      <c r="AD64" s="17"/>
      <c r="AE64" s="17"/>
      <c r="AF64" s="17"/>
      <c r="AG64" s="17"/>
      <c r="AH64" s="17"/>
      <c r="AI64" s="17"/>
      <c r="AJ64" s="17"/>
      <c r="AK64" s="17"/>
    </row>
    <row r="65" spans="1:37" s="3" customFormat="1" ht="12" x14ac:dyDescent="0.3">
      <c r="A65" s="17"/>
      <c r="C65" s="3" t="s">
        <v>88</v>
      </c>
      <c r="D65" s="8" t="s">
        <v>34</v>
      </c>
      <c r="E65" s="17"/>
      <c r="F65" s="21">
        <f>$D$47</f>
        <v>3320</v>
      </c>
      <c r="G65" s="21">
        <f t="shared" ref="G65:V65" si="22">$D$47</f>
        <v>3320</v>
      </c>
      <c r="H65" s="21">
        <f t="shared" si="22"/>
        <v>3320</v>
      </c>
      <c r="I65" s="21">
        <f t="shared" si="22"/>
        <v>3320</v>
      </c>
      <c r="J65" s="21">
        <f t="shared" si="22"/>
        <v>3320</v>
      </c>
      <c r="K65" s="21">
        <f t="shared" si="22"/>
        <v>3320</v>
      </c>
      <c r="L65" s="21">
        <f t="shared" si="22"/>
        <v>3320</v>
      </c>
      <c r="M65" s="21">
        <f t="shared" si="22"/>
        <v>3320</v>
      </c>
      <c r="N65" s="21">
        <f t="shared" si="22"/>
        <v>3320</v>
      </c>
      <c r="O65" s="21">
        <f t="shared" si="22"/>
        <v>3320</v>
      </c>
      <c r="P65" s="21">
        <f t="shared" si="22"/>
        <v>3320</v>
      </c>
      <c r="Q65" s="21">
        <f t="shared" si="22"/>
        <v>3320</v>
      </c>
      <c r="R65" s="21">
        <f t="shared" si="22"/>
        <v>3320</v>
      </c>
      <c r="S65" s="21">
        <f t="shared" si="22"/>
        <v>3320</v>
      </c>
      <c r="T65" s="21">
        <f t="shared" si="22"/>
        <v>3320</v>
      </c>
      <c r="U65" s="21">
        <f t="shared" si="22"/>
        <v>3320</v>
      </c>
      <c r="V65" s="21">
        <f t="shared" si="22"/>
        <v>3320</v>
      </c>
      <c r="W65" s="17"/>
      <c r="X65" s="17"/>
      <c r="Y65" s="17"/>
      <c r="Z65" s="17"/>
      <c r="AA65" s="17"/>
      <c r="AB65" s="17"/>
      <c r="AC65" s="17"/>
      <c r="AD65" s="17"/>
      <c r="AE65" s="17"/>
      <c r="AF65" s="17"/>
      <c r="AG65" s="17"/>
      <c r="AH65" s="17"/>
      <c r="AI65" s="17"/>
      <c r="AJ65" s="17"/>
      <c r="AK65" s="17"/>
    </row>
    <row r="66" spans="1:37" s="3" customFormat="1" ht="12" x14ac:dyDescent="0.3">
      <c r="A66" s="17"/>
      <c r="C66" s="3" t="s">
        <v>89</v>
      </c>
      <c r="D66" s="8" t="s">
        <v>35</v>
      </c>
      <c r="E66" s="17"/>
      <c r="F66" s="21">
        <f>80*90%</f>
        <v>72</v>
      </c>
      <c r="G66" s="21">
        <f t="shared" ref="G66:V66" si="23">80*90%</f>
        <v>72</v>
      </c>
      <c r="H66" s="21">
        <f t="shared" si="23"/>
        <v>72</v>
      </c>
      <c r="I66" s="21">
        <f t="shared" si="23"/>
        <v>72</v>
      </c>
      <c r="J66" s="21">
        <f t="shared" si="23"/>
        <v>72</v>
      </c>
      <c r="K66" s="21">
        <f t="shared" si="23"/>
        <v>72</v>
      </c>
      <c r="L66" s="21">
        <f t="shared" si="23"/>
        <v>72</v>
      </c>
      <c r="M66" s="21">
        <f t="shared" si="23"/>
        <v>72</v>
      </c>
      <c r="N66" s="21">
        <f t="shared" si="23"/>
        <v>72</v>
      </c>
      <c r="O66" s="21">
        <f t="shared" si="23"/>
        <v>72</v>
      </c>
      <c r="P66" s="21">
        <f t="shared" si="23"/>
        <v>72</v>
      </c>
      <c r="Q66" s="21">
        <f t="shared" si="23"/>
        <v>72</v>
      </c>
      <c r="R66" s="21">
        <f t="shared" si="23"/>
        <v>72</v>
      </c>
      <c r="S66" s="21">
        <f t="shared" si="23"/>
        <v>72</v>
      </c>
      <c r="T66" s="21">
        <f t="shared" si="23"/>
        <v>72</v>
      </c>
      <c r="U66" s="21">
        <f t="shared" si="23"/>
        <v>72</v>
      </c>
      <c r="V66" s="21">
        <f t="shared" si="23"/>
        <v>72</v>
      </c>
      <c r="W66" s="17"/>
      <c r="X66" s="17"/>
      <c r="Y66" s="17"/>
      <c r="Z66" s="17"/>
      <c r="AA66" s="17"/>
      <c r="AB66" s="17"/>
      <c r="AC66" s="17"/>
      <c r="AD66" s="17"/>
      <c r="AE66" s="17"/>
      <c r="AF66" s="17"/>
      <c r="AG66" s="17"/>
      <c r="AH66" s="17"/>
      <c r="AI66" s="17"/>
      <c r="AJ66" s="17"/>
      <c r="AK66" s="17"/>
    </row>
    <row r="67" spans="1:37" s="3" customFormat="1" ht="12" x14ac:dyDescent="0.3">
      <c r="A67" s="17"/>
      <c r="C67" s="3" t="s">
        <v>90</v>
      </c>
      <c r="D67" s="8" t="s">
        <v>35</v>
      </c>
      <c r="E67" s="17"/>
      <c r="F67" s="21">
        <f>85*90%</f>
        <v>76.5</v>
      </c>
      <c r="G67" s="21">
        <f t="shared" ref="G67:V67" si="24">85*90%</f>
        <v>76.5</v>
      </c>
      <c r="H67" s="21">
        <f t="shared" si="24"/>
        <v>76.5</v>
      </c>
      <c r="I67" s="21">
        <f t="shared" si="24"/>
        <v>76.5</v>
      </c>
      <c r="J67" s="21">
        <f t="shared" si="24"/>
        <v>76.5</v>
      </c>
      <c r="K67" s="21">
        <f t="shared" si="24"/>
        <v>76.5</v>
      </c>
      <c r="L67" s="21">
        <f t="shared" si="24"/>
        <v>76.5</v>
      </c>
      <c r="M67" s="21">
        <f t="shared" si="24"/>
        <v>76.5</v>
      </c>
      <c r="N67" s="21">
        <f t="shared" si="24"/>
        <v>76.5</v>
      </c>
      <c r="O67" s="21">
        <f t="shared" si="24"/>
        <v>76.5</v>
      </c>
      <c r="P67" s="21">
        <f t="shared" si="24"/>
        <v>76.5</v>
      </c>
      <c r="Q67" s="21">
        <f t="shared" si="24"/>
        <v>76.5</v>
      </c>
      <c r="R67" s="21">
        <f t="shared" si="24"/>
        <v>76.5</v>
      </c>
      <c r="S67" s="21">
        <f t="shared" si="24"/>
        <v>76.5</v>
      </c>
      <c r="T67" s="21">
        <f t="shared" si="24"/>
        <v>76.5</v>
      </c>
      <c r="U67" s="21">
        <f t="shared" si="24"/>
        <v>76.5</v>
      </c>
      <c r="V67" s="21">
        <f t="shared" si="24"/>
        <v>76.5</v>
      </c>
      <c r="W67" s="17"/>
      <c r="X67" s="17"/>
      <c r="Y67" s="17"/>
      <c r="Z67" s="17"/>
      <c r="AA67" s="17"/>
      <c r="AB67" s="17"/>
      <c r="AC67" s="17"/>
      <c r="AD67" s="17"/>
      <c r="AE67" s="17"/>
      <c r="AF67" s="17"/>
      <c r="AG67" s="17"/>
      <c r="AH67" s="17"/>
      <c r="AI67" s="17"/>
      <c r="AJ67" s="17"/>
      <c r="AK67" s="17"/>
    </row>
    <row r="68" spans="1:37" s="3" customFormat="1" ht="12" x14ac:dyDescent="0.3">
      <c r="A68" s="17"/>
      <c r="C68" s="3" t="s">
        <v>91</v>
      </c>
      <c r="D68" s="8" t="s">
        <v>30</v>
      </c>
      <c r="E68" s="17"/>
      <c r="F68" s="21">
        <f>F64/F66</f>
        <v>33.333333333333336</v>
      </c>
      <c r="G68" s="21">
        <f>G64/G66</f>
        <v>33.333333333333336</v>
      </c>
      <c r="H68" s="21">
        <f t="shared" ref="H68:V69" si="25">H64/H66</f>
        <v>33.333333333333336</v>
      </c>
      <c r="I68" s="21">
        <f t="shared" si="25"/>
        <v>33.333333333333336</v>
      </c>
      <c r="J68" s="21">
        <f t="shared" si="25"/>
        <v>33.333333333333336</v>
      </c>
      <c r="K68" s="21">
        <f t="shared" si="25"/>
        <v>33.333333333333336</v>
      </c>
      <c r="L68" s="21">
        <f t="shared" si="25"/>
        <v>33.333333333333336</v>
      </c>
      <c r="M68" s="21">
        <f t="shared" si="25"/>
        <v>33.333333333333336</v>
      </c>
      <c r="N68" s="21">
        <f t="shared" si="25"/>
        <v>33.333333333333336</v>
      </c>
      <c r="O68" s="21">
        <f t="shared" si="25"/>
        <v>33.333333333333336</v>
      </c>
      <c r="P68" s="21">
        <f t="shared" si="25"/>
        <v>33.333333333333336</v>
      </c>
      <c r="Q68" s="21">
        <f t="shared" si="25"/>
        <v>33.333333333333336</v>
      </c>
      <c r="R68" s="21">
        <f t="shared" si="25"/>
        <v>33.333333333333336</v>
      </c>
      <c r="S68" s="21">
        <f t="shared" si="25"/>
        <v>33.333333333333336</v>
      </c>
      <c r="T68" s="21">
        <f t="shared" si="25"/>
        <v>33.333333333333336</v>
      </c>
      <c r="U68" s="21">
        <f t="shared" si="25"/>
        <v>33.333333333333336</v>
      </c>
      <c r="V68" s="21">
        <f t="shared" si="25"/>
        <v>33.333333333333336</v>
      </c>
      <c r="W68" s="17"/>
      <c r="X68" s="17"/>
      <c r="Y68" s="17"/>
      <c r="Z68" s="17"/>
      <c r="AA68" s="17"/>
      <c r="AB68" s="17"/>
      <c r="AC68" s="17"/>
      <c r="AD68" s="17"/>
      <c r="AE68" s="17"/>
      <c r="AF68" s="17"/>
      <c r="AG68" s="17"/>
      <c r="AH68" s="17"/>
      <c r="AI68" s="17"/>
      <c r="AJ68" s="17"/>
      <c r="AK68" s="17"/>
    </row>
    <row r="69" spans="1:37" s="3" customFormat="1" ht="12" x14ac:dyDescent="0.3">
      <c r="A69" s="17"/>
      <c r="C69" s="3" t="s">
        <v>92</v>
      </c>
      <c r="D69" s="8" t="s">
        <v>30</v>
      </c>
      <c r="E69" s="17"/>
      <c r="F69" s="21">
        <f>F65/F67</f>
        <v>43.398692810457518</v>
      </c>
      <c r="G69" s="21">
        <f t="shared" ref="G69" si="26">G65/G67</f>
        <v>43.398692810457518</v>
      </c>
      <c r="H69" s="21">
        <f t="shared" si="25"/>
        <v>43.398692810457518</v>
      </c>
      <c r="I69" s="21">
        <f t="shared" si="25"/>
        <v>43.398692810457518</v>
      </c>
      <c r="J69" s="21">
        <f t="shared" si="25"/>
        <v>43.398692810457518</v>
      </c>
      <c r="K69" s="21">
        <f>K65/K67</f>
        <v>43.398692810457518</v>
      </c>
      <c r="L69" s="21">
        <f t="shared" si="25"/>
        <v>43.398692810457518</v>
      </c>
      <c r="M69" s="21">
        <f t="shared" si="25"/>
        <v>43.398692810457518</v>
      </c>
      <c r="N69" s="21">
        <f t="shared" si="25"/>
        <v>43.398692810457518</v>
      </c>
      <c r="O69" s="21">
        <f t="shared" si="25"/>
        <v>43.398692810457518</v>
      </c>
      <c r="P69" s="21">
        <f t="shared" si="25"/>
        <v>43.398692810457518</v>
      </c>
      <c r="Q69" s="21">
        <f t="shared" si="25"/>
        <v>43.398692810457518</v>
      </c>
      <c r="R69" s="21">
        <f t="shared" si="25"/>
        <v>43.398692810457518</v>
      </c>
      <c r="S69" s="21">
        <f t="shared" si="25"/>
        <v>43.398692810457518</v>
      </c>
      <c r="T69" s="21">
        <f t="shared" si="25"/>
        <v>43.398692810457518</v>
      </c>
      <c r="U69" s="21">
        <f t="shared" si="25"/>
        <v>43.398692810457518</v>
      </c>
      <c r="V69" s="21">
        <f t="shared" si="25"/>
        <v>43.398692810457518</v>
      </c>
      <c r="W69" s="17"/>
      <c r="X69" s="17"/>
      <c r="Y69" s="17"/>
      <c r="Z69" s="17"/>
      <c r="AA69" s="17"/>
      <c r="AB69" s="17"/>
      <c r="AC69" s="17"/>
      <c r="AD69" s="17"/>
      <c r="AE69" s="17"/>
      <c r="AF69" s="17"/>
      <c r="AG69" s="17"/>
      <c r="AH69" s="17"/>
      <c r="AI69" s="17"/>
      <c r="AJ69" s="17"/>
      <c r="AK69" s="17"/>
    </row>
    <row r="70" spans="1:37" s="3" customFormat="1" ht="12" x14ac:dyDescent="0.3">
      <c r="A70" s="17"/>
      <c r="C70" s="3" t="s">
        <v>93</v>
      </c>
      <c r="D70" s="8" t="s">
        <v>31</v>
      </c>
      <c r="E70" s="17"/>
      <c r="F70" s="21">
        <v>700</v>
      </c>
      <c r="G70" s="21">
        <v>700</v>
      </c>
      <c r="H70" s="21">
        <v>700</v>
      </c>
      <c r="I70" s="21">
        <v>700</v>
      </c>
      <c r="J70" s="21">
        <v>700</v>
      </c>
      <c r="K70" s="21">
        <v>700</v>
      </c>
      <c r="L70" s="21">
        <v>700</v>
      </c>
      <c r="M70" s="21">
        <v>700</v>
      </c>
      <c r="N70" s="21">
        <v>700</v>
      </c>
      <c r="O70" s="21">
        <v>700</v>
      </c>
      <c r="P70" s="21">
        <v>700</v>
      </c>
      <c r="Q70" s="21">
        <v>700</v>
      </c>
      <c r="R70" s="21">
        <v>700</v>
      </c>
      <c r="S70" s="21">
        <v>700</v>
      </c>
      <c r="T70" s="21">
        <v>700</v>
      </c>
      <c r="U70" s="21">
        <v>700</v>
      </c>
      <c r="V70" s="21">
        <v>700</v>
      </c>
      <c r="W70" s="17"/>
      <c r="X70" s="17"/>
      <c r="Y70" s="17"/>
      <c r="Z70" s="17"/>
      <c r="AA70" s="17"/>
      <c r="AB70" s="17"/>
      <c r="AC70" s="17"/>
      <c r="AD70" s="17"/>
      <c r="AE70" s="17"/>
      <c r="AF70" s="17"/>
      <c r="AG70" s="17"/>
      <c r="AH70" s="17"/>
      <c r="AI70" s="17"/>
      <c r="AJ70" s="17"/>
      <c r="AK70" s="17"/>
    </row>
    <row r="71" spans="1:37" s="3" customFormat="1" ht="12" x14ac:dyDescent="0.3">
      <c r="A71" s="17"/>
      <c r="C71" s="3" t="s">
        <v>94</v>
      </c>
      <c r="D71" s="8" t="s">
        <v>31</v>
      </c>
      <c r="E71" s="17"/>
      <c r="F71" s="21">
        <v>2200</v>
      </c>
      <c r="G71" s="21">
        <v>2200</v>
      </c>
      <c r="H71" s="21">
        <v>2200</v>
      </c>
      <c r="I71" s="21">
        <v>2200</v>
      </c>
      <c r="J71" s="21">
        <v>2200</v>
      </c>
      <c r="K71" s="21">
        <v>2200</v>
      </c>
      <c r="L71" s="21">
        <v>2200</v>
      </c>
      <c r="M71" s="21">
        <v>2200</v>
      </c>
      <c r="N71" s="21">
        <v>2200</v>
      </c>
      <c r="O71" s="21">
        <v>2200</v>
      </c>
      <c r="P71" s="21">
        <v>2200</v>
      </c>
      <c r="Q71" s="21">
        <v>2200</v>
      </c>
      <c r="R71" s="21">
        <v>2200</v>
      </c>
      <c r="S71" s="21">
        <v>2200</v>
      </c>
      <c r="T71" s="21">
        <v>2200</v>
      </c>
      <c r="U71" s="21">
        <v>2200</v>
      </c>
      <c r="V71" s="21">
        <v>2200</v>
      </c>
      <c r="W71" s="17"/>
      <c r="X71" s="17"/>
      <c r="Y71" s="17"/>
      <c r="Z71" s="17"/>
      <c r="AA71" s="17"/>
      <c r="AB71" s="17"/>
      <c r="AC71" s="17"/>
      <c r="AD71" s="17"/>
      <c r="AE71" s="17"/>
      <c r="AF71" s="17"/>
      <c r="AG71" s="17"/>
      <c r="AH71" s="17"/>
      <c r="AI71" s="17"/>
      <c r="AJ71" s="17"/>
      <c r="AK71" s="17"/>
    </row>
    <row r="72" spans="1:37" s="3" customFormat="1" ht="12" x14ac:dyDescent="0.3">
      <c r="A72" s="17"/>
      <c r="C72" s="3" t="s">
        <v>39</v>
      </c>
      <c r="D72" s="8" t="s">
        <v>36</v>
      </c>
      <c r="E72" s="17"/>
      <c r="F72" s="20">
        <f>F68*F70/1000</f>
        <v>23.333333333333336</v>
      </c>
      <c r="G72" s="20">
        <f t="shared" ref="G72:V73" si="27">G68*G70/1000</f>
        <v>23.333333333333336</v>
      </c>
      <c r="H72" s="20">
        <f t="shared" si="27"/>
        <v>23.333333333333336</v>
      </c>
      <c r="I72" s="20">
        <f t="shared" si="27"/>
        <v>23.333333333333336</v>
      </c>
      <c r="J72" s="20">
        <f t="shared" si="27"/>
        <v>23.333333333333336</v>
      </c>
      <c r="K72" s="20">
        <f t="shared" si="27"/>
        <v>23.333333333333336</v>
      </c>
      <c r="L72" s="20">
        <f t="shared" si="27"/>
        <v>23.333333333333336</v>
      </c>
      <c r="M72" s="20">
        <f t="shared" si="27"/>
        <v>23.333333333333336</v>
      </c>
      <c r="N72" s="20">
        <f t="shared" si="27"/>
        <v>23.333333333333336</v>
      </c>
      <c r="O72" s="20">
        <f t="shared" si="27"/>
        <v>23.333333333333336</v>
      </c>
      <c r="P72" s="20">
        <f t="shared" si="27"/>
        <v>23.333333333333336</v>
      </c>
      <c r="Q72" s="20">
        <f t="shared" si="27"/>
        <v>23.333333333333336</v>
      </c>
      <c r="R72" s="20">
        <f t="shared" si="27"/>
        <v>23.333333333333336</v>
      </c>
      <c r="S72" s="20">
        <f t="shared" si="27"/>
        <v>23.333333333333336</v>
      </c>
      <c r="T72" s="20">
        <f t="shared" si="27"/>
        <v>23.333333333333336</v>
      </c>
      <c r="U72" s="20">
        <f t="shared" si="27"/>
        <v>23.333333333333336</v>
      </c>
      <c r="V72" s="20">
        <f t="shared" si="27"/>
        <v>23.333333333333336</v>
      </c>
      <c r="W72" s="17"/>
      <c r="X72" s="17"/>
      <c r="Y72" s="17"/>
      <c r="Z72" s="17"/>
      <c r="AA72" s="17"/>
      <c r="AB72" s="17"/>
      <c r="AC72" s="17"/>
      <c r="AD72" s="17"/>
      <c r="AE72" s="17"/>
      <c r="AF72" s="17"/>
      <c r="AG72" s="17"/>
      <c r="AH72" s="17"/>
      <c r="AI72" s="17"/>
      <c r="AJ72" s="17"/>
      <c r="AK72" s="17"/>
    </row>
    <row r="73" spans="1:37" s="3" customFormat="1" ht="12" x14ac:dyDescent="0.3">
      <c r="A73" s="17"/>
      <c r="C73" s="3" t="s">
        <v>40</v>
      </c>
      <c r="D73" s="8" t="s">
        <v>36</v>
      </c>
      <c r="E73" s="17"/>
      <c r="F73" s="20">
        <f>F69*F71/1000</f>
        <v>95.477124183006538</v>
      </c>
      <c r="G73" s="20">
        <f t="shared" si="27"/>
        <v>95.477124183006538</v>
      </c>
      <c r="H73" s="20">
        <f t="shared" si="27"/>
        <v>95.477124183006538</v>
      </c>
      <c r="I73" s="20">
        <f t="shared" si="27"/>
        <v>95.477124183006538</v>
      </c>
      <c r="J73" s="20">
        <f t="shared" si="27"/>
        <v>95.477124183006538</v>
      </c>
      <c r="K73" s="20">
        <f t="shared" si="27"/>
        <v>95.477124183006538</v>
      </c>
      <c r="L73" s="20">
        <f>L69*L71/1000</f>
        <v>95.477124183006538</v>
      </c>
      <c r="M73" s="20">
        <f t="shared" si="27"/>
        <v>95.477124183006538</v>
      </c>
      <c r="N73" s="20">
        <f t="shared" si="27"/>
        <v>95.477124183006538</v>
      </c>
      <c r="O73" s="20">
        <f t="shared" si="27"/>
        <v>95.477124183006538</v>
      </c>
      <c r="P73" s="20">
        <f t="shared" si="27"/>
        <v>95.477124183006538</v>
      </c>
      <c r="Q73" s="20">
        <f t="shared" si="27"/>
        <v>95.477124183006538</v>
      </c>
      <c r="R73" s="20">
        <f t="shared" si="27"/>
        <v>95.477124183006538</v>
      </c>
      <c r="S73" s="20">
        <f t="shared" si="27"/>
        <v>95.477124183006538</v>
      </c>
      <c r="T73" s="20">
        <f t="shared" si="27"/>
        <v>95.477124183006538</v>
      </c>
      <c r="U73" s="20">
        <f t="shared" si="27"/>
        <v>95.477124183006538</v>
      </c>
      <c r="V73" s="20">
        <f t="shared" si="27"/>
        <v>95.477124183006538</v>
      </c>
      <c r="W73" s="17"/>
      <c r="X73" s="17"/>
      <c r="Y73" s="17"/>
      <c r="Z73" s="17"/>
      <c r="AA73" s="17"/>
      <c r="AB73" s="17"/>
      <c r="AC73" s="17"/>
      <c r="AD73" s="17"/>
      <c r="AE73" s="17"/>
      <c r="AF73" s="17"/>
      <c r="AG73" s="17"/>
      <c r="AH73" s="17"/>
      <c r="AI73" s="17"/>
      <c r="AJ73" s="17"/>
      <c r="AK73" s="17"/>
    </row>
    <row r="74" spans="1:37" s="3" customFormat="1" ht="12" x14ac:dyDescent="0.3">
      <c r="A74" s="17"/>
      <c r="D74" s="8"/>
      <c r="E74" s="17"/>
      <c r="F74" s="20"/>
      <c r="G74" s="20"/>
      <c r="H74" s="20"/>
      <c r="I74" s="20"/>
      <c r="J74" s="20"/>
      <c r="K74" s="20"/>
      <c r="L74" s="20"/>
      <c r="M74" s="20"/>
      <c r="N74" s="20"/>
      <c r="O74" s="20"/>
      <c r="P74" s="20"/>
      <c r="Q74" s="20"/>
      <c r="R74" s="20"/>
      <c r="S74" s="20"/>
      <c r="T74" s="20"/>
      <c r="U74" s="20"/>
      <c r="V74" s="20"/>
      <c r="W74" s="17"/>
      <c r="X74" s="17"/>
      <c r="Y74" s="17"/>
      <c r="Z74" s="17"/>
      <c r="AA74" s="17"/>
      <c r="AB74" s="17"/>
      <c r="AC74" s="17"/>
      <c r="AD74" s="17"/>
      <c r="AE74" s="17"/>
      <c r="AF74" s="17"/>
      <c r="AG74" s="17"/>
      <c r="AH74" s="17"/>
      <c r="AI74" s="17"/>
      <c r="AJ74" s="17"/>
      <c r="AK74" s="17"/>
    </row>
    <row r="75" spans="1:37" s="3" customFormat="1" ht="12" x14ac:dyDescent="0.3">
      <c r="A75" s="17"/>
      <c r="C75" s="9" t="s">
        <v>232</v>
      </c>
      <c r="D75" s="8"/>
      <c r="E75" s="17"/>
      <c r="F75" s="20"/>
      <c r="G75" s="20"/>
      <c r="H75" s="20"/>
      <c r="I75" s="20"/>
      <c r="J75" s="20"/>
      <c r="K75" s="20"/>
      <c r="L75" s="20"/>
      <c r="M75" s="20"/>
      <c r="N75" s="20"/>
      <c r="O75" s="20"/>
      <c r="P75" s="20"/>
      <c r="Q75" s="20"/>
      <c r="R75" s="20"/>
      <c r="S75" s="20"/>
      <c r="T75" s="20"/>
      <c r="U75" s="20"/>
      <c r="V75" s="20"/>
      <c r="W75" s="17"/>
      <c r="X75" s="17"/>
      <c r="Y75" s="17"/>
      <c r="Z75" s="17"/>
      <c r="AA75" s="17"/>
      <c r="AB75" s="17"/>
      <c r="AC75" s="17"/>
      <c r="AD75" s="17"/>
      <c r="AE75" s="17"/>
      <c r="AF75" s="17"/>
      <c r="AG75" s="17"/>
      <c r="AH75" s="17"/>
      <c r="AI75" s="17"/>
      <c r="AJ75" s="17"/>
      <c r="AK75" s="17"/>
    </row>
    <row r="76" spans="1:37" s="3" customFormat="1" ht="12" x14ac:dyDescent="0.3">
      <c r="A76" s="17"/>
      <c r="C76" s="3" t="s">
        <v>234</v>
      </c>
      <c r="D76" s="53" t="s">
        <v>225</v>
      </c>
      <c r="E76" s="17"/>
      <c r="F76" s="20"/>
      <c r="G76" s="54" t="s">
        <v>226</v>
      </c>
      <c r="H76" s="20"/>
      <c r="I76" s="20"/>
      <c r="J76" s="20"/>
      <c r="K76" s="20"/>
      <c r="L76" s="20"/>
      <c r="M76" s="20"/>
      <c r="N76" s="20"/>
      <c r="O76" s="20"/>
      <c r="P76" s="20"/>
      <c r="Q76" s="20"/>
      <c r="R76" s="20"/>
      <c r="S76" s="20"/>
      <c r="T76" s="20"/>
      <c r="U76" s="20"/>
      <c r="V76" s="20"/>
      <c r="W76" s="17"/>
      <c r="X76" s="17"/>
      <c r="Y76" s="17"/>
      <c r="Z76" s="17"/>
      <c r="AA76" s="17"/>
      <c r="AB76" s="17"/>
      <c r="AC76" s="17"/>
      <c r="AD76" s="17"/>
      <c r="AE76" s="17"/>
      <c r="AF76" s="17"/>
      <c r="AG76" s="17"/>
      <c r="AH76" s="17"/>
      <c r="AI76" s="17"/>
      <c r="AJ76" s="17"/>
      <c r="AK76" s="17"/>
    </row>
    <row r="77" spans="1:37" s="3" customFormat="1" ht="12" x14ac:dyDescent="0.3">
      <c r="A77" s="17"/>
      <c r="C77" s="3" t="s">
        <v>95</v>
      </c>
      <c r="D77" s="8" t="s">
        <v>32</v>
      </c>
      <c r="E77" s="17"/>
      <c r="F77" s="21">
        <f>F72*F15</f>
        <v>0</v>
      </c>
      <c r="G77" s="21">
        <f>IF(G$9&gt;$D$6,0,F77)</f>
        <v>0</v>
      </c>
      <c r="H77" s="21">
        <f t="shared" ref="H77:V92" si="28">IF(H$9&gt;$D$6,0,G77)</f>
        <v>0</v>
      </c>
      <c r="I77" s="21">
        <f t="shared" si="28"/>
        <v>0</v>
      </c>
      <c r="J77" s="21">
        <f t="shared" si="28"/>
        <v>0</v>
      </c>
      <c r="K77" s="21">
        <f t="shared" si="28"/>
        <v>0</v>
      </c>
      <c r="L77" s="21">
        <f t="shared" si="28"/>
        <v>0</v>
      </c>
      <c r="M77" s="21">
        <f t="shared" si="28"/>
        <v>0</v>
      </c>
      <c r="N77" s="21">
        <f t="shared" si="28"/>
        <v>0</v>
      </c>
      <c r="O77" s="21">
        <f t="shared" si="28"/>
        <v>0</v>
      </c>
      <c r="P77" s="21">
        <f t="shared" si="28"/>
        <v>0</v>
      </c>
      <c r="Q77" s="21">
        <f t="shared" si="28"/>
        <v>0</v>
      </c>
      <c r="R77" s="21">
        <f t="shared" si="28"/>
        <v>0</v>
      </c>
      <c r="S77" s="21">
        <f t="shared" si="28"/>
        <v>0</v>
      </c>
      <c r="T77" s="21">
        <f t="shared" si="28"/>
        <v>0</v>
      </c>
      <c r="U77" s="21">
        <f t="shared" si="28"/>
        <v>0</v>
      </c>
      <c r="V77" s="21">
        <f t="shared" si="28"/>
        <v>0</v>
      </c>
      <c r="W77" s="17"/>
      <c r="X77" s="17"/>
      <c r="Y77" s="17"/>
      <c r="Z77" s="17"/>
      <c r="AA77" s="17"/>
      <c r="AB77" s="17"/>
      <c r="AC77" s="17"/>
      <c r="AD77" s="17"/>
      <c r="AE77" s="17"/>
      <c r="AF77" s="17"/>
      <c r="AG77" s="17"/>
      <c r="AH77" s="17"/>
      <c r="AI77" s="17"/>
      <c r="AJ77" s="17"/>
      <c r="AK77" s="17"/>
    </row>
    <row r="78" spans="1:37" s="3" customFormat="1" ht="12" x14ac:dyDescent="0.3">
      <c r="A78" s="17"/>
      <c r="C78" s="3" t="s">
        <v>96</v>
      </c>
      <c r="D78" s="8" t="s">
        <v>32</v>
      </c>
      <c r="E78" s="17"/>
      <c r="F78" s="19"/>
      <c r="G78" s="21">
        <f>G72*G15</f>
        <v>0</v>
      </c>
      <c r="H78" s="21">
        <f t="shared" si="28"/>
        <v>0</v>
      </c>
      <c r="I78" s="21">
        <f t="shared" si="28"/>
        <v>0</v>
      </c>
      <c r="J78" s="21">
        <f t="shared" si="28"/>
        <v>0</v>
      </c>
      <c r="K78" s="21">
        <f t="shared" si="28"/>
        <v>0</v>
      </c>
      <c r="L78" s="21">
        <f t="shared" si="28"/>
        <v>0</v>
      </c>
      <c r="M78" s="21">
        <f t="shared" si="28"/>
        <v>0</v>
      </c>
      <c r="N78" s="21">
        <f t="shared" si="28"/>
        <v>0</v>
      </c>
      <c r="O78" s="21">
        <f t="shared" si="28"/>
        <v>0</v>
      </c>
      <c r="P78" s="21">
        <f t="shared" si="28"/>
        <v>0</v>
      </c>
      <c r="Q78" s="21">
        <f t="shared" si="28"/>
        <v>0</v>
      </c>
      <c r="R78" s="21">
        <f t="shared" si="28"/>
        <v>0</v>
      </c>
      <c r="S78" s="21">
        <f t="shared" si="28"/>
        <v>0</v>
      </c>
      <c r="T78" s="21">
        <f t="shared" si="28"/>
        <v>0</v>
      </c>
      <c r="U78" s="21">
        <f t="shared" si="28"/>
        <v>0</v>
      </c>
      <c r="V78" s="21">
        <f t="shared" si="28"/>
        <v>0</v>
      </c>
      <c r="W78" s="17"/>
      <c r="X78" s="17"/>
      <c r="Y78" s="17"/>
      <c r="Z78" s="17"/>
      <c r="AA78" s="17"/>
      <c r="AB78" s="17"/>
      <c r="AC78" s="17"/>
      <c r="AD78" s="17"/>
      <c r="AE78" s="17"/>
      <c r="AF78" s="17"/>
      <c r="AG78" s="17"/>
      <c r="AH78" s="17"/>
      <c r="AI78" s="17"/>
      <c r="AJ78" s="17"/>
      <c r="AK78" s="17"/>
    </row>
    <row r="79" spans="1:37" s="3" customFormat="1" ht="12" x14ac:dyDescent="0.3">
      <c r="A79" s="17"/>
      <c r="C79" s="3" t="s">
        <v>97</v>
      </c>
      <c r="D79" s="8" t="s">
        <v>32</v>
      </c>
      <c r="E79" s="17"/>
      <c r="F79" s="19"/>
      <c r="G79" s="19"/>
      <c r="H79" s="21">
        <f>H72*H15</f>
        <v>238.07692628739335</v>
      </c>
      <c r="I79" s="21">
        <f t="shared" si="28"/>
        <v>238.07692628739335</v>
      </c>
      <c r="J79" s="21">
        <f t="shared" si="28"/>
        <v>238.07692628739335</v>
      </c>
      <c r="K79" s="21">
        <f t="shared" si="28"/>
        <v>238.07692628739335</v>
      </c>
      <c r="L79" s="21">
        <f t="shared" si="28"/>
        <v>238.07692628739335</v>
      </c>
      <c r="M79" s="21">
        <f t="shared" si="28"/>
        <v>238.07692628739335</v>
      </c>
      <c r="N79" s="21">
        <f t="shared" si="28"/>
        <v>238.07692628739335</v>
      </c>
      <c r="O79" s="21">
        <f t="shared" si="28"/>
        <v>238.07692628739335</v>
      </c>
      <c r="P79" s="21">
        <f t="shared" si="28"/>
        <v>238.07692628739335</v>
      </c>
      <c r="Q79" s="21">
        <f t="shared" si="28"/>
        <v>238.07692628739335</v>
      </c>
      <c r="R79" s="21">
        <f t="shared" si="28"/>
        <v>238.07692628739335</v>
      </c>
      <c r="S79" s="21">
        <f t="shared" si="28"/>
        <v>238.07692628739335</v>
      </c>
      <c r="T79" s="21">
        <f t="shared" si="28"/>
        <v>238.07692628739335</v>
      </c>
      <c r="U79" s="21">
        <f t="shared" si="28"/>
        <v>238.07692628739335</v>
      </c>
      <c r="V79" s="21">
        <f t="shared" si="28"/>
        <v>238.07692628739335</v>
      </c>
      <c r="W79" s="17"/>
      <c r="X79" s="17"/>
      <c r="Y79" s="17"/>
      <c r="Z79" s="17"/>
      <c r="AA79" s="17"/>
      <c r="AB79" s="17"/>
      <c r="AC79" s="17"/>
      <c r="AD79" s="17"/>
      <c r="AE79" s="17"/>
      <c r="AF79" s="17"/>
      <c r="AG79" s="17"/>
      <c r="AH79" s="17"/>
      <c r="AI79" s="17"/>
      <c r="AJ79" s="17"/>
      <c r="AK79" s="17"/>
    </row>
    <row r="80" spans="1:37" s="3" customFormat="1" ht="12" x14ac:dyDescent="0.3">
      <c r="A80" s="17"/>
      <c r="C80" s="3" t="s">
        <v>98</v>
      </c>
      <c r="D80" s="8" t="s">
        <v>32</v>
      </c>
      <c r="E80" s="17"/>
      <c r="F80" s="19"/>
      <c r="G80" s="19"/>
      <c r="H80" s="19"/>
      <c r="I80" s="21">
        <f>I72*I15</f>
        <v>166.54816607035045</v>
      </c>
      <c r="J80" s="21">
        <f t="shared" si="28"/>
        <v>166.54816607035045</v>
      </c>
      <c r="K80" s="21">
        <f t="shared" si="28"/>
        <v>166.54816607035045</v>
      </c>
      <c r="L80" s="21">
        <f t="shared" si="28"/>
        <v>166.54816607035045</v>
      </c>
      <c r="M80" s="21">
        <f t="shared" si="28"/>
        <v>166.54816607035045</v>
      </c>
      <c r="N80" s="21">
        <f t="shared" si="28"/>
        <v>166.54816607035045</v>
      </c>
      <c r="O80" s="21">
        <f t="shared" si="28"/>
        <v>166.54816607035045</v>
      </c>
      <c r="P80" s="21">
        <f t="shared" si="28"/>
        <v>166.54816607035045</v>
      </c>
      <c r="Q80" s="21">
        <f t="shared" si="28"/>
        <v>166.54816607035045</v>
      </c>
      <c r="R80" s="21">
        <f t="shared" si="28"/>
        <v>166.54816607035045</v>
      </c>
      <c r="S80" s="21">
        <f t="shared" si="28"/>
        <v>166.54816607035045</v>
      </c>
      <c r="T80" s="21">
        <f t="shared" si="28"/>
        <v>166.54816607035045</v>
      </c>
      <c r="U80" s="21">
        <f t="shared" si="28"/>
        <v>166.54816607035045</v>
      </c>
      <c r="V80" s="21">
        <f t="shared" si="28"/>
        <v>166.54816607035045</v>
      </c>
      <c r="W80" s="17"/>
      <c r="X80" s="17"/>
      <c r="Y80" s="17"/>
      <c r="Z80" s="17"/>
      <c r="AA80" s="17"/>
      <c r="AB80" s="17"/>
      <c r="AC80" s="17"/>
      <c r="AD80" s="17"/>
      <c r="AE80" s="17"/>
      <c r="AF80" s="17"/>
      <c r="AG80" s="17"/>
      <c r="AH80" s="17"/>
      <c r="AI80" s="17"/>
      <c r="AJ80" s="17"/>
      <c r="AK80" s="17"/>
    </row>
    <row r="81" spans="1:40" s="3" customFormat="1" ht="12" x14ac:dyDescent="0.3">
      <c r="A81" s="17"/>
      <c r="C81" s="3" t="s">
        <v>99</v>
      </c>
      <c r="D81" s="8" t="s">
        <v>32</v>
      </c>
      <c r="E81" s="17"/>
      <c r="F81" s="19"/>
      <c r="G81" s="19"/>
      <c r="H81" s="19"/>
      <c r="I81" s="19"/>
      <c r="J81" s="21">
        <f>J72*J15</f>
        <v>91.739709856377402</v>
      </c>
      <c r="K81" s="21">
        <f t="shared" si="28"/>
        <v>91.739709856377402</v>
      </c>
      <c r="L81" s="21">
        <f t="shared" si="28"/>
        <v>91.739709856377402</v>
      </c>
      <c r="M81" s="21">
        <f t="shared" si="28"/>
        <v>91.739709856377402</v>
      </c>
      <c r="N81" s="21">
        <f t="shared" si="28"/>
        <v>91.739709856377402</v>
      </c>
      <c r="O81" s="21">
        <f t="shared" si="28"/>
        <v>91.739709856377402</v>
      </c>
      <c r="P81" s="21">
        <f t="shared" si="28"/>
        <v>91.739709856377402</v>
      </c>
      <c r="Q81" s="21">
        <f t="shared" si="28"/>
        <v>91.739709856377402</v>
      </c>
      <c r="R81" s="21">
        <f t="shared" si="28"/>
        <v>91.739709856377402</v>
      </c>
      <c r="S81" s="21">
        <f t="shared" si="28"/>
        <v>91.739709856377402</v>
      </c>
      <c r="T81" s="21">
        <f t="shared" si="28"/>
        <v>91.739709856377402</v>
      </c>
      <c r="U81" s="21">
        <f t="shared" si="28"/>
        <v>91.739709856377402</v>
      </c>
      <c r="V81" s="21">
        <f t="shared" si="28"/>
        <v>91.739709856377402</v>
      </c>
      <c r="W81" s="17"/>
      <c r="X81" s="17"/>
      <c r="Y81" s="17"/>
      <c r="Z81" s="17"/>
      <c r="AA81" s="17"/>
      <c r="AB81" s="17"/>
      <c r="AC81" s="17"/>
      <c r="AD81" s="17"/>
      <c r="AE81" s="17"/>
      <c r="AF81" s="17"/>
      <c r="AG81" s="17"/>
      <c r="AH81" s="17"/>
      <c r="AI81" s="17"/>
      <c r="AJ81" s="17"/>
      <c r="AK81" s="17"/>
    </row>
    <row r="82" spans="1:40" s="3" customFormat="1" ht="12" x14ac:dyDescent="0.3">
      <c r="A82" s="17"/>
      <c r="C82" s="3" t="s">
        <v>100</v>
      </c>
      <c r="D82" s="8" t="s">
        <v>32</v>
      </c>
      <c r="E82" s="17"/>
      <c r="F82" s="19"/>
      <c r="G82" s="19"/>
      <c r="H82" s="19"/>
      <c r="I82" s="19"/>
      <c r="J82" s="19"/>
      <c r="K82" s="21">
        <f>K72*K15</f>
        <v>43.460014362204305</v>
      </c>
      <c r="L82" s="21">
        <f t="shared" si="28"/>
        <v>43.460014362204305</v>
      </c>
      <c r="M82" s="21">
        <f t="shared" si="28"/>
        <v>43.460014362204305</v>
      </c>
      <c r="N82" s="21">
        <f t="shared" si="28"/>
        <v>43.460014362204305</v>
      </c>
      <c r="O82" s="21">
        <f t="shared" si="28"/>
        <v>43.460014362204305</v>
      </c>
      <c r="P82" s="21">
        <f t="shared" si="28"/>
        <v>43.460014362204305</v>
      </c>
      <c r="Q82" s="21">
        <f t="shared" si="28"/>
        <v>43.460014362204305</v>
      </c>
      <c r="R82" s="21">
        <f t="shared" si="28"/>
        <v>43.460014362204305</v>
      </c>
      <c r="S82" s="21">
        <f t="shared" si="28"/>
        <v>43.460014362204305</v>
      </c>
      <c r="T82" s="21">
        <f t="shared" si="28"/>
        <v>43.460014362204305</v>
      </c>
      <c r="U82" s="21">
        <f t="shared" si="28"/>
        <v>43.460014362204305</v>
      </c>
      <c r="V82" s="21">
        <f t="shared" si="28"/>
        <v>43.460014362204305</v>
      </c>
      <c r="W82" s="17"/>
      <c r="X82" s="17"/>
      <c r="Y82" s="17"/>
      <c r="Z82" s="17"/>
      <c r="AA82" s="17"/>
      <c r="AB82" s="17"/>
      <c r="AC82" s="17"/>
      <c r="AD82" s="17"/>
      <c r="AE82" s="17"/>
      <c r="AF82" s="17"/>
      <c r="AG82" s="17"/>
      <c r="AH82" s="17"/>
      <c r="AI82" s="17"/>
      <c r="AJ82" s="17"/>
      <c r="AK82" s="17"/>
    </row>
    <row r="83" spans="1:40" s="3" customFormat="1" ht="12" x14ac:dyDescent="0.3">
      <c r="A83" s="17"/>
      <c r="C83" s="3" t="s">
        <v>101</v>
      </c>
      <c r="D83" s="8" t="s">
        <v>32</v>
      </c>
      <c r="E83" s="17"/>
      <c r="F83" s="19"/>
      <c r="G83" s="19"/>
      <c r="H83" s="19"/>
      <c r="I83" s="19"/>
      <c r="J83" s="19"/>
      <c r="K83" s="19"/>
      <c r="L83" s="21">
        <f>L72*L15</f>
        <v>28.678944076689863</v>
      </c>
      <c r="M83" s="21">
        <f t="shared" si="28"/>
        <v>28.678944076689863</v>
      </c>
      <c r="N83" s="21">
        <f t="shared" si="28"/>
        <v>28.678944076689863</v>
      </c>
      <c r="O83" s="21">
        <f t="shared" si="28"/>
        <v>28.678944076689863</v>
      </c>
      <c r="P83" s="21">
        <f t="shared" si="28"/>
        <v>28.678944076689863</v>
      </c>
      <c r="Q83" s="21">
        <f t="shared" si="28"/>
        <v>28.678944076689863</v>
      </c>
      <c r="R83" s="21">
        <f t="shared" si="28"/>
        <v>28.678944076689863</v>
      </c>
      <c r="S83" s="21">
        <f t="shared" si="28"/>
        <v>28.678944076689863</v>
      </c>
      <c r="T83" s="21">
        <f t="shared" si="28"/>
        <v>28.678944076689863</v>
      </c>
      <c r="U83" s="21">
        <f t="shared" si="28"/>
        <v>28.678944076689863</v>
      </c>
      <c r="V83" s="21">
        <f t="shared" si="28"/>
        <v>28.678944076689863</v>
      </c>
      <c r="W83" s="17"/>
      <c r="X83" s="17"/>
      <c r="Y83" s="17"/>
      <c r="Z83" s="17"/>
      <c r="AA83" s="17"/>
      <c r="AB83" s="17"/>
      <c r="AC83" s="17"/>
      <c r="AD83" s="17"/>
      <c r="AE83" s="17"/>
      <c r="AF83" s="17"/>
      <c r="AG83" s="17"/>
      <c r="AH83" s="17"/>
      <c r="AI83" s="17"/>
      <c r="AJ83" s="17"/>
      <c r="AK83" s="17"/>
    </row>
    <row r="84" spans="1:40" s="3" customFormat="1" ht="12" x14ac:dyDescent="0.3">
      <c r="A84" s="17"/>
      <c r="C84" s="3" t="s">
        <v>147</v>
      </c>
      <c r="D84" s="8" t="s">
        <v>32</v>
      </c>
      <c r="E84" s="17"/>
      <c r="F84" s="19"/>
      <c r="G84" s="19"/>
      <c r="H84" s="19"/>
      <c r="I84" s="19"/>
      <c r="J84" s="19"/>
      <c r="K84" s="19"/>
      <c r="L84" s="21"/>
      <c r="M84" s="21">
        <f>M72*M15</f>
        <v>21.418262277346916</v>
      </c>
      <c r="N84" s="21">
        <f t="shared" si="28"/>
        <v>21.418262277346916</v>
      </c>
      <c r="O84" s="21">
        <f t="shared" si="28"/>
        <v>21.418262277346916</v>
      </c>
      <c r="P84" s="21">
        <f t="shared" si="28"/>
        <v>21.418262277346916</v>
      </c>
      <c r="Q84" s="21">
        <f t="shared" si="28"/>
        <v>21.418262277346916</v>
      </c>
      <c r="R84" s="21">
        <f t="shared" si="28"/>
        <v>21.418262277346916</v>
      </c>
      <c r="S84" s="21">
        <f t="shared" si="28"/>
        <v>21.418262277346916</v>
      </c>
      <c r="T84" s="21">
        <f t="shared" si="28"/>
        <v>21.418262277346916</v>
      </c>
      <c r="U84" s="21">
        <f t="shared" si="28"/>
        <v>21.418262277346916</v>
      </c>
      <c r="V84" s="21">
        <f t="shared" si="28"/>
        <v>21.418262277346916</v>
      </c>
      <c r="W84" s="17"/>
      <c r="X84" s="17"/>
      <c r="Y84" s="17"/>
      <c r="Z84" s="17"/>
      <c r="AA84" s="17"/>
      <c r="AB84" s="17"/>
      <c r="AC84" s="17"/>
      <c r="AD84" s="17"/>
      <c r="AE84" s="17"/>
      <c r="AF84" s="17"/>
      <c r="AG84" s="17"/>
      <c r="AH84" s="17"/>
      <c r="AI84" s="17"/>
      <c r="AJ84" s="17"/>
      <c r="AK84" s="17"/>
    </row>
    <row r="85" spans="1:40" s="3" customFormat="1" ht="12" x14ac:dyDescent="0.3">
      <c r="A85" s="17"/>
      <c r="C85" s="3" t="s">
        <v>148</v>
      </c>
      <c r="D85" s="8" t="s">
        <v>32</v>
      </c>
      <c r="E85" s="17"/>
      <c r="F85" s="19"/>
      <c r="G85" s="19"/>
      <c r="H85" s="19"/>
      <c r="I85" s="19"/>
      <c r="J85" s="19"/>
      <c r="K85" s="19"/>
      <c r="L85" s="21"/>
      <c r="M85" s="21"/>
      <c r="N85" s="21">
        <f>N72*N15</f>
        <v>14.797591543046506</v>
      </c>
      <c r="O85" s="21">
        <f t="shared" si="28"/>
        <v>14.797591543046506</v>
      </c>
      <c r="P85" s="21">
        <f t="shared" si="28"/>
        <v>14.797591543046506</v>
      </c>
      <c r="Q85" s="21">
        <f t="shared" si="28"/>
        <v>14.797591543046506</v>
      </c>
      <c r="R85" s="21">
        <f t="shared" si="28"/>
        <v>14.797591543046506</v>
      </c>
      <c r="S85" s="21">
        <f t="shared" si="28"/>
        <v>14.797591543046506</v>
      </c>
      <c r="T85" s="21">
        <f t="shared" si="28"/>
        <v>14.797591543046506</v>
      </c>
      <c r="U85" s="21">
        <f t="shared" si="28"/>
        <v>14.797591543046506</v>
      </c>
      <c r="V85" s="21">
        <f t="shared" si="28"/>
        <v>14.797591543046506</v>
      </c>
      <c r="W85" s="17"/>
      <c r="X85" s="17"/>
      <c r="Y85" s="17"/>
      <c r="Z85" s="17"/>
      <c r="AA85" s="17"/>
      <c r="AB85" s="17"/>
      <c r="AC85" s="17"/>
      <c r="AD85" s="17"/>
      <c r="AE85" s="17"/>
      <c r="AF85" s="17"/>
      <c r="AG85" s="17"/>
      <c r="AH85" s="17"/>
      <c r="AI85" s="17"/>
      <c r="AJ85" s="17"/>
      <c r="AK85" s="17"/>
    </row>
    <row r="86" spans="1:40" s="3" customFormat="1" ht="12" x14ac:dyDescent="0.3">
      <c r="A86" s="17"/>
      <c r="C86" s="3" t="s">
        <v>149</v>
      </c>
      <c r="D86" s="8" t="s">
        <v>32</v>
      </c>
      <c r="E86" s="17"/>
      <c r="F86" s="19"/>
      <c r="G86" s="19"/>
      <c r="H86" s="19"/>
      <c r="I86" s="19"/>
      <c r="J86" s="19"/>
      <c r="K86" s="19"/>
      <c r="L86" s="21"/>
      <c r="M86" s="21"/>
      <c r="N86" s="21"/>
      <c r="O86" s="21">
        <f>O72*O15</f>
        <v>15.724958161623407</v>
      </c>
      <c r="P86" s="21">
        <f t="shared" si="28"/>
        <v>15.724958161623407</v>
      </c>
      <c r="Q86" s="21">
        <f t="shared" si="28"/>
        <v>15.724958161623407</v>
      </c>
      <c r="R86" s="21">
        <f t="shared" si="28"/>
        <v>15.724958161623407</v>
      </c>
      <c r="S86" s="21">
        <f t="shared" si="28"/>
        <v>15.724958161623407</v>
      </c>
      <c r="T86" s="21">
        <f t="shared" si="28"/>
        <v>15.724958161623407</v>
      </c>
      <c r="U86" s="21">
        <f t="shared" si="28"/>
        <v>15.724958161623407</v>
      </c>
      <c r="V86" s="21">
        <f t="shared" si="28"/>
        <v>15.724958161623407</v>
      </c>
      <c r="W86" s="17"/>
      <c r="X86" s="17"/>
      <c r="Y86" s="17"/>
      <c r="Z86" s="17"/>
      <c r="AA86" s="17"/>
      <c r="AB86" s="17"/>
      <c r="AC86" s="17"/>
      <c r="AD86" s="17"/>
      <c r="AE86" s="17"/>
      <c r="AF86" s="17"/>
      <c r="AG86" s="17"/>
      <c r="AH86" s="17"/>
      <c r="AI86" s="17"/>
      <c r="AJ86" s="17"/>
      <c r="AK86" s="17"/>
    </row>
    <row r="87" spans="1:40" s="3" customFormat="1" ht="12" x14ac:dyDescent="0.3">
      <c r="A87" s="17"/>
      <c r="C87" s="3" t="s">
        <v>150</v>
      </c>
      <c r="D87" s="8" t="s">
        <v>32</v>
      </c>
      <c r="E87" s="17"/>
      <c r="F87" s="19"/>
      <c r="G87" s="19"/>
      <c r="H87" s="19"/>
      <c r="I87" s="19"/>
      <c r="J87" s="19"/>
      <c r="K87" s="19"/>
      <c r="L87" s="21"/>
      <c r="M87" s="21"/>
      <c r="N87" s="21"/>
      <c r="O87" s="21"/>
      <c r="P87" s="21">
        <f>P72*P15</f>
        <v>16.926388436224759</v>
      </c>
      <c r="Q87" s="21">
        <f t="shared" si="28"/>
        <v>16.926388436224759</v>
      </c>
      <c r="R87" s="21">
        <f t="shared" si="28"/>
        <v>16.926388436224759</v>
      </c>
      <c r="S87" s="21">
        <f t="shared" si="28"/>
        <v>16.926388436224759</v>
      </c>
      <c r="T87" s="21">
        <f t="shared" si="28"/>
        <v>16.926388436224759</v>
      </c>
      <c r="U87" s="21">
        <f t="shared" si="28"/>
        <v>16.926388436224759</v>
      </c>
      <c r="V87" s="21">
        <f t="shared" si="28"/>
        <v>16.926388436224759</v>
      </c>
      <c r="W87" s="17"/>
      <c r="X87" s="17"/>
      <c r="Y87" s="17"/>
      <c r="Z87" s="17"/>
      <c r="AA87" s="17"/>
      <c r="AB87" s="17"/>
      <c r="AC87" s="17"/>
      <c r="AD87" s="17"/>
      <c r="AE87" s="17"/>
      <c r="AF87" s="17"/>
      <c r="AG87" s="17"/>
      <c r="AH87" s="17"/>
      <c r="AI87" s="17"/>
      <c r="AJ87" s="17"/>
      <c r="AK87" s="17"/>
    </row>
    <row r="88" spans="1:40" s="3" customFormat="1" ht="12" x14ac:dyDescent="0.3">
      <c r="A88" s="17"/>
      <c r="C88" s="3" t="s">
        <v>151</v>
      </c>
      <c r="D88" s="8" t="s">
        <v>32</v>
      </c>
      <c r="E88" s="17"/>
      <c r="F88" s="19"/>
      <c r="G88" s="19"/>
      <c r="H88" s="19"/>
      <c r="I88" s="19"/>
      <c r="J88" s="19"/>
      <c r="K88" s="19"/>
      <c r="L88" s="21"/>
      <c r="M88" s="21"/>
      <c r="N88" s="21"/>
      <c r="O88" s="21"/>
      <c r="P88" s="21"/>
      <c r="Q88" s="21">
        <f>Q72*Q15</f>
        <v>16.780992751981348</v>
      </c>
      <c r="R88" s="21">
        <f t="shared" si="28"/>
        <v>16.780992751981348</v>
      </c>
      <c r="S88" s="21">
        <f t="shared" si="28"/>
        <v>16.780992751981348</v>
      </c>
      <c r="T88" s="21">
        <f t="shared" si="28"/>
        <v>16.780992751981348</v>
      </c>
      <c r="U88" s="21">
        <f t="shared" si="28"/>
        <v>16.780992751981348</v>
      </c>
      <c r="V88" s="21">
        <f t="shared" si="28"/>
        <v>16.780992751981348</v>
      </c>
      <c r="W88" s="17"/>
      <c r="X88" s="17"/>
      <c r="Y88" s="17"/>
      <c r="Z88" s="17"/>
      <c r="AA88" s="17"/>
      <c r="AB88" s="17"/>
      <c r="AC88" s="17"/>
      <c r="AD88" s="17"/>
      <c r="AE88" s="17"/>
      <c r="AF88" s="17"/>
      <c r="AG88" s="17"/>
      <c r="AH88" s="17"/>
      <c r="AI88" s="17"/>
      <c r="AJ88" s="17"/>
      <c r="AK88" s="17"/>
    </row>
    <row r="89" spans="1:40" s="3" customFormat="1" ht="12" x14ac:dyDescent="0.3">
      <c r="A89" s="17"/>
      <c r="C89" s="3" t="s">
        <v>227</v>
      </c>
      <c r="D89" s="8" t="s">
        <v>32</v>
      </c>
      <c r="E89" s="17"/>
      <c r="F89" s="19"/>
      <c r="G89" s="19"/>
      <c r="H89" s="19"/>
      <c r="I89" s="19"/>
      <c r="J89" s="19"/>
      <c r="K89" s="19"/>
      <c r="L89" s="21"/>
      <c r="M89" s="21"/>
      <c r="N89" s="21"/>
      <c r="O89" s="21"/>
      <c r="P89" s="21"/>
      <c r="Q89" s="21"/>
      <c r="R89" s="21">
        <f>R72*R15</f>
        <v>15.697007225836646</v>
      </c>
      <c r="S89" s="21">
        <f t="shared" si="28"/>
        <v>15.697007225836646</v>
      </c>
      <c r="T89" s="21">
        <f t="shared" si="28"/>
        <v>15.697007225836646</v>
      </c>
      <c r="U89" s="21">
        <f t="shared" si="28"/>
        <v>15.697007225836646</v>
      </c>
      <c r="V89" s="21">
        <f t="shared" si="28"/>
        <v>15.697007225836646</v>
      </c>
      <c r="W89" s="17"/>
      <c r="X89" s="17"/>
      <c r="Y89" s="17"/>
      <c r="Z89" s="17"/>
      <c r="AA89" s="17"/>
      <c r="AB89" s="17"/>
      <c r="AC89" s="17"/>
      <c r="AD89" s="17"/>
      <c r="AE89" s="17"/>
      <c r="AF89" s="17"/>
      <c r="AG89" s="17"/>
      <c r="AH89" s="17"/>
      <c r="AI89" s="17"/>
      <c r="AJ89" s="17"/>
      <c r="AK89" s="17"/>
    </row>
    <row r="90" spans="1:40" s="3" customFormat="1" ht="12" x14ac:dyDescent="0.3">
      <c r="A90" s="17"/>
      <c r="C90" s="3" t="s">
        <v>228</v>
      </c>
      <c r="D90" s="8" t="s">
        <v>32</v>
      </c>
      <c r="E90" s="17"/>
      <c r="F90" s="19"/>
      <c r="G90" s="19"/>
      <c r="H90" s="19"/>
      <c r="I90" s="19"/>
      <c r="J90" s="19"/>
      <c r="K90" s="19"/>
      <c r="L90" s="21"/>
      <c r="M90" s="21"/>
      <c r="N90" s="21"/>
      <c r="O90" s="21"/>
      <c r="P90" s="21"/>
      <c r="Q90" s="21"/>
      <c r="R90" s="21"/>
      <c r="S90" s="21">
        <f>S72*S15</f>
        <v>14.831221913691321</v>
      </c>
      <c r="T90" s="21">
        <f t="shared" si="28"/>
        <v>14.831221913691321</v>
      </c>
      <c r="U90" s="21">
        <f t="shared" si="28"/>
        <v>14.831221913691321</v>
      </c>
      <c r="V90" s="21">
        <f t="shared" si="28"/>
        <v>14.831221913691321</v>
      </c>
      <c r="W90" s="17"/>
      <c r="X90" s="17"/>
      <c r="Y90" s="17"/>
      <c r="Z90" s="17"/>
      <c r="AA90" s="17"/>
      <c r="AB90" s="17"/>
      <c r="AC90" s="17"/>
      <c r="AD90" s="17"/>
      <c r="AE90" s="17"/>
      <c r="AF90" s="17"/>
      <c r="AG90" s="17"/>
      <c r="AH90" s="17"/>
      <c r="AI90" s="17"/>
      <c r="AJ90" s="17"/>
      <c r="AK90" s="17"/>
    </row>
    <row r="91" spans="1:40" s="3" customFormat="1" ht="12" x14ac:dyDescent="0.3">
      <c r="A91" s="17"/>
      <c r="C91" s="3" t="s">
        <v>229</v>
      </c>
      <c r="D91" s="8" t="s">
        <v>32</v>
      </c>
      <c r="E91" s="17"/>
      <c r="F91" s="19"/>
      <c r="G91" s="19"/>
      <c r="H91" s="19"/>
      <c r="I91" s="19"/>
      <c r="J91" s="19"/>
      <c r="K91" s="19"/>
      <c r="L91" s="21"/>
      <c r="M91" s="21"/>
      <c r="N91" s="21"/>
      <c r="O91" s="21"/>
      <c r="P91" s="21"/>
      <c r="Q91" s="21"/>
      <c r="R91" s="21"/>
      <c r="S91" s="21"/>
      <c r="T91" s="21">
        <f>T72*T15</f>
        <v>14.459522823138336</v>
      </c>
      <c r="U91" s="21">
        <f t="shared" si="28"/>
        <v>14.459522823138336</v>
      </c>
      <c r="V91" s="21">
        <f t="shared" si="28"/>
        <v>14.459522823138336</v>
      </c>
      <c r="W91" s="17"/>
      <c r="X91" s="17"/>
      <c r="Y91" s="17"/>
      <c r="Z91" s="17"/>
      <c r="AA91" s="17"/>
      <c r="AB91" s="17"/>
      <c r="AC91" s="17"/>
      <c r="AD91" s="17"/>
      <c r="AE91" s="17"/>
      <c r="AF91" s="17"/>
      <c r="AG91" s="17"/>
      <c r="AH91" s="17"/>
      <c r="AI91" s="17"/>
      <c r="AJ91" s="17"/>
      <c r="AK91" s="17"/>
    </row>
    <row r="92" spans="1:40" s="3" customFormat="1" ht="12" x14ac:dyDescent="0.3">
      <c r="A92" s="17"/>
      <c r="C92" s="3" t="s">
        <v>230</v>
      </c>
      <c r="D92" s="8" t="s">
        <v>32</v>
      </c>
      <c r="E92" s="17"/>
      <c r="F92" s="19"/>
      <c r="G92" s="19"/>
      <c r="H92" s="19"/>
      <c r="I92" s="19"/>
      <c r="J92" s="19"/>
      <c r="K92" s="19"/>
      <c r="L92" s="21"/>
      <c r="M92" s="21"/>
      <c r="N92" s="21"/>
      <c r="O92" s="21"/>
      <c r="P92" s="21"/>
      <c r="Q92" s="21"/>
      <c r="R92" s="21"/>
      <c r="S92" s="21"/>
      <c r="T92" s="21"/>
      <c r="U92" s="21">
        <f>U72*U15</f>
        <v>13.155671274351269</v>
      </c>
      <c r="V92" s="21">
        <f t="shared" si="28"/>
        <v>13.155671274351269</v>
      </c>
      <c r="W92" s="17"/>
      <c r="X92" s="17"/>
      <c r="Y92" s="17"/>
      <c r="Z92" s="17"/>
      <c r="AA92" s="17"/>
      <c r="AB92" s="17"/>
      <c r="AC92" s="17"/>
      <c r="AD92" s="17"/>
      <c r="AE92" s="17"/>
      <c r="AF92" s="17"/>
      <c r="AG92" s="17"/>
      <c r="AH92" s="17"/>
      <c r="AI92" s="17"/>
      <c r="AJ92" s="17"/>
      <c r="AK92" s="17"/>
    </row>
    <row r="93" spans="1:40" s="3" customFormat="1" ht="12" x14ac:dyDescent="0.3">
      <c r="A93" s="17"/>
      <c r="C93" s="3" t="s">
        <v>231</v>
      </c>
      <c r="D93" s="8" t="s">
        <v>32</v>
      </c>
      <c r="E93" s="17"/>
      <c r="F93" s="19"/>
      <c r="G93" s="19"/>
      <c r="H93" s="19"/>
      <c r="I93" s="19"/>
      <c r="J93" s="19"/>
      <c r="K93" s="19"/>
      <c r="L93" s="21"/>
      <c r="M93" s="21"/>
      <c r="N93" s="21"/>
      <c r="O93" s="21"/>
      <c r="P93" s="21"/>
      <c r="Q93" s="21"/>
      <c r="R93" s="21"/>
      <c r="S93" s="21"/>
      <c r="T93" s="21"/>
      <c r="U93" s="21"/>
      <c r="V93" s="21">
        <f>V72*V15</f>
        <v>12.046875935507432</v>
      </c>
      <c r="W93" s="17"/>
      <c r="X93" s="17"/>
      <c r="Y93" s="17"/>
      <c r="Z93" s="17"/>
      <c r="AA93" s="17"/>
      <c r="AB93" s="17"/>
      <c r="AC93" s="17"/>
      <c r="AD93" s="17"/>
      <c r="AE93" s="17"/>
      <c r="AF93" s="17"/>
      <c r="AG93" s="17"/>
      <c r="AH93" s="17"/>
      <c r="AI93" s="17"/>
      <c r="AJ93" s="17"/>
      <c r="AK93" s="17"/>
    </row>
    <row r="94" spans="1:40" s="3" customFormat="1" ht="12" x14ac:dyDescent="0.3">
      <c r="A94" s="17"/>
      <c r="C94" s="9" t="s">
        <v>246</v>
      </c>
      <c r="D94" s="10" t="s">
        <v>32</v>
      </c>
      <c r="E94" s="23"/>
      <c r="F94" s="22">
        <f>SUM(F77:F93)</f>
        <v>0</v>
      </c>
      <c r="G94" s="22">
        <f t="shared" ref="G94:V94" si="29">SUM(G77:G93)</f>
        <v>0</v>
      </c>
      <c r="H94" s="22">
        <f t="shared" si="29"/>
        <v>238.07692628739335</v>
      </c>
      <c r="I94" s="22">
        <f t="shared" si="29"/>
        <v>404.62509235774382</v>
      </c>
      <c r="J94" s="22">
        <f t="shared" si="29"/>
        <v>496.36480221412126</v>
      </c>
      <c r="K94" s="22">
        <f t="shared" si="29"/>
        <v>539.82481657632559</v>
      </c>
      <c r="L94" s="22">
        <f t="shared" si="29"/>
        <v>568.50376065301543</v>
      </c>
      <c r="M94" s="22">
        <f t="shared" si="29"/>
        <v>589.92202293036235</v>
      </c>
      <c r="N94" s="22">
        <f t="shared" si="29"/>
        <v>604.7196144734088</v>
      </c>
      <c r="O94" s="22">
        <f t="shared" si="29"/>
        <v>620.44457263503216</v>
      </c>
      <c r="P94" s="22">
        <f t="shared" si="29"/>
        <v>637.37096107125694</v>
      </c>
      <c r="Q94" s="22">
        <f t="shared" si="29"/>
        <v>654.15195382323827</v>
      </c>
      <c r="R94" s="22">
        <f t="shared" si="29"/>
        <v>669.84896104907489</v>
      </c>
      <c r="S94" s="22">
        <f t="shared" si="29"/>
        <v>684.68018296276625</v>
      </c>
      <c r="T94" s="22">
        <f t="shared" si="29"/>
        <v>699.13970578590454</v>
      </c>
      <c r="U94" s="22">
        <f t="shared" si="29"/>
        <v>712.29537706025576</v>
      </c>
      <c r="V94" s="22">
        <f t="shared" si="29"/>
        <v>724.34225299576315</v>
      </c>
      <c r="W94" s="17"/>
      <c r="X94" s="17"/>
      <c r="Y94" s="17"/>
      <c r="Z94" s="17"/>
      <c r="AA94" s="17"/>
      <c r="AB94" s="17"/>
      <c r="AC94" s="17"/>
      <c r="AD94" s="17"/>
      <c r="AE94" s="17"/>
      <c r="AF94" s="17"/>
      <c r="AG94" s="17"/>
      <c r="AH94" s="17"/>
      <c r="AI94" s="17"/>
      <c r="AJ94" s="17"/>
      <c r="AK94" s="17"/>
    </row>
    <row r="95" spans="1:40" s="3" customFormat="1" ht="12" x14ac:dyDescent="0.3">
      <c r="A95" s="17"/>
      <c r="C95" s="9"/>
      <c r="D95" s="10"/>
      <c r="E95" s="23"/>
      <c r="F95" s="22"/>
      <c r="G95" s="22"/>
      <c r="H95" s="22"/>
      <c r="I95" s="22"/>
      <c r="J95" s="22"/>
      <c r="K95" s="22"/>
      <c r="L95" s="22"/>
      <c r="M95" s="22"/>
      <c r="N95" s="22"/>
      <c r="O95" s="22"/>
      <c r="P95" s="22"/>
      <c r="Q95" s="22"/>
      <c r="R95" s="22"/>
      <c r="S95" s="22"/>
      <c r="T95" s="22"/>
      <c r="U95" s="22"/>
      <c r="V95" s="22"/>
      <c r="W95" s="17"/>
      <c r="X95" s="17"/>
      <c r="Y95" s="17"/>
      <c r="Z95" s="17"/>
      <c r="AA95" s="17"/>
      <c r="AB95" s="17"/>
      <c r="AC95" s="17"/>
      <c r="AD95" s="17"/>
      <c r="AE95" s="17"/>
      <c r="AF95" s="17"/>
      <c r="AG95" s="17"/>
      <c r="AH95" s="17"/>
      <c r="AI95" s="17"/>
      <c r="AJ95" s="17"/>
      <c r="AK95" s="17"/>
    </row>
    <row r="96" spans="1:40" s="3" customFormat="1" ht="12" x14ac:dyDescent="0.3">
      <c r="A96" s="17"/>
      <c r="C96" s="9" t="s">
        <v>233</v>
      </c>
      <c r="D96" s="8"/>
      <c r="E96" s="23"/>
      <c r="F96" s="22"/>
      <c r="G96" s="22"/>
      <c r="H96" s="22"/>
      <c r="I96" s="22"/>
      <c r="J96" s="22"/>
      <c r="K96" s="22"/>
      <c r="L96" s="22"/>
      <c r="M96" s="22"/>
      <c r="N96" s="22"/>
      <c r="O96" s="22"/>
      <c r="P96" s="22"/>
      <c r="Q96" s="22"/>
      <c r="R96" s="22"/>
      <c r="S96" s="22"/>
      <c r="T96" s="22"/>
      <c r="U96" s="22"/>
      <c r="V96" s="22"/>
      <c r="W96" s="17"/>
      <c r="X96" s="17"/>
      <c r="Y96" s="17"/>
      <c r="Z96" s="4">
        <v>2021</v>
      </c>
      <c r="AA96" s="4">
        <f t="shared" ref="AA96:AN96" si="30">Z96+1</f>
        <v>2022</v>
      </c>
      <c r="AB96" s="4">
        <f t="shared" si="30"/>
        <v>2023</v>
      </c>
      <c r="AC96" s="4">
        <f t="shared" si="30"/>
        <v>2024</v>
      </c>
      <c r="AD96" s="4">
        <f t="shared" si="30"/>
        <v>2025</v>
      </c>
      <c r="AE96" s="4">
        <f t="shared" si="30"/>
        <v>2026</v>
      </c>
      <c r="AF96" s="4">
        <f t="shared" si="30"/>
        <v>2027</v>
      </c>
      <c r="AG96" s="4">
        <f t="shared" si="30"/>
        <v>2028</v>
      </c>
      <c r="AH96" s="4">
        <f t="shared" si="30"/>
        <v>2029</v>
      </c>
      <c r="AI96" s="4">
        <f t="shared" si="30"/>
        <v>2030</v>
      </c>
      <c r="AJ96" s="4">
        <f t="shared" si="30"/>
        <v>2031</v>
      </c>
      <c r="AK96" s="4">
        <f t="shared" si="30"/>
        <v>2032</v>
      </c>
      <c r="AL96" s="4">
        <f t="shared" si="30"/>
        <v>2033</v>
      </c>
      <c r="AM96" s="4">
        <f t="shared" si="30"/>
        <v>2034</v>
      </c>
      <c r="AN96" s="4">
        <f t="shared" si="30"/>
        <v>2035</v>
      </c>
    </row>
    <row r="97" spans="1:41" s="3" customFormat="1" ht="12" x14ac:dyDescent="0.3">
      <c r="A97" s="17"/>
      <c r="C97" s="3" t="s">
        <v>235</v>
      </c>
      <c r="D97" s="53" t="s">
        <v>236</v>
      </c>
      <c r="E97" s="23"/>
      <c r="F97" s="22"/>
      <c r="G97" s="54" t="s">
        <v>237</v>
      </c>
      <c r="H97" s="22"/>
      <c r="I97" s="22"/>
      <c r="J97" s="22"/>
      <c r="K97" s="22"/>
      <c r="L97" s="22"/>
      <c r="M97" s="22"/>
      <c r="N97" s="22"/>
      <c r="O97" s="22"/>
      <c r="P97" s="22"/>
      <c r="Q97" s="22"/>
      <c r="R97" s="22"/>
      <c r="S97" s="22"/>
      <c r="T97" s="22"/>
      <c r="U97" s="22"/>
      <c r="V97" s="22"/>
      <c r="W97" s="17"/>
      <c r="X97" s="17"/>
      <c r="Y97" s="17"/>
      <c r="Z97" s="49" t="s">
        <v>394</v>
      </c>
      <c r="AA97" s="17"/>
      <c r="AB97" s="17"/>
      <c r="AC97" s="17"/>
      <c r="AD97" s="17"/>
      <c r="AE97" s="17"/>
      <c r="AF97" s="17"/>
      <c r="AG97" s="17"/>
      <c r="AH97" s="17"/>
      <c r="AI97" s="17"/>
      <c r="AJ97" s="63"/>
      <c r="AK97" s="63"/>
      <c r="AL97" s="64"/>
      <c r="AM97" s="64"/>
      <c r="AN97" s="64"/>
      <c r="AO97" s="64"/>
    </row>
    <row r="98" spans="1:41" s="3" customFormat="1" ht="12" x14ac:dyDescent="0.3">
      <c r="A98" s="17"/>
      <c r="C98" s="3" t="s">
        <v>158</v>
      </c>
      <c r="D98" s="8" t="s">
        <v>32</v>
      </c>
      <c r="E98" s="17"/>
      <c r="F98" s="21">
        <f>F73*F16</f>
        <v>0</v>
      </c>
      <c r="G98" s="21">
        <f>IF(G$9&gt;$D$6,0,F98)</f>
        <v>0</v>
      </c>
      <c r="H98" s="21">
        <f t="shared" ref="H98:V113" si="31">IF(H$9&gt;$D$6,0,G98)</f>
        <v>0</v>
      </c>
      <c r="I98" s="21">
        <f t="shared" si="31"/>
        <v>0</v>
      </c>
      <c r="J98" s="21">
        <f t="shared" si="31"/>
        <v>0</v>
      </c>
      <c r="K98" s="21">
        <f t="shared" si="31"/>
        <v>0</v>
      </c>
      <c r="L98" s="21">
        <f t="shared" si="31"/>
        <v>0</v>
      </c>
      <c r="M98" s="21">
        <f t="shared" si="31"/>
        <v>0</v>
      </c>
      <c r="N98" s="21">
        <f t="shared" si="31"/>
        <v>0</v>
      </c>
      <c r="O98" s="21">
        <f t="shared" si="31"/>
        <v>0</v>
      </c>
      <c r="P98" s="21"/>
      <c r="Q98" s="21"/>
      <c r="R98" s="21"/>
      <c r="S98" s="21"/>
      <c r="T98" s="21"/>
      <c r="U98" s="21"/>
      <c r="V98" s="21"/>
      <c r="W98" s="17"/>
      <c r="X98" s="17"/>
      <c r="Y98" s="17"/>
      <c r="Z98" s="49"/>
      <c r="AA98" s="49"/>
      <c r="AB98" s="49"/>
      <c r="AC98" s="49"/>
      <c r="AD98" s="49"/>
      <c r="AE98" s="49"/>
      <c r="AF98" s="49"/>
      <c r="AG98" s="49"/>
      <c r="AH98" s="17"/>
      <c r="AI98" s="17"/>
      <c r="AJ98" s="17"/>
      <c r="AK98" s="17"/>
    </row>
    <row r="99" spans="1:41" s="3" customFormat="1" ht="12" x14ac:dyDescent="0.3">
      <c r="A99" s="17"/>
      <c r="C99" s="3" t="s">
        <v>159</v>
      </c>
      <c r="D99" s="8" t="s">
        <v>32</v>
      </c>
      <c r="E99" s="17"/>
      <c r="F99" s="19"/>
      <c r="G99" s="21">
        <f>G73*G16</f>
        <v>0</v>
      </c>
      <c r="H99" s="21">
        <f t="shared" si="31"/>
        <v>0</v>
      </c>
      <c r="I99" s="21">
        <f t="shared" si="31"/>
        <v>0</v>
      </c>
      <c r="J99" s="21">
        <f t="shared" si="31"/>
        <v>0</v>
      </c>
      <c r="K99" s="21">
        <f t="shared" si="31"/>
        <v>0</v>
      </c>
      <c r="L99" s="21">
        <f t="shared" si="31"/>
        <v>0</v>
      </c>
      <c r="M99" s="21">
        <f t="shared" si="31"/>
        <v>0</v>
      </c>
      <c r="N99" s="21">
        <f t="shared" si="31"/>
        <v>0</v>
      </c>
      <c r="O99" s="21">
        <f t="shared" si="31"/>
        <v>0</v>
      </c>
      <c r="P99" s="21">
        <f t="shared" si="31"/>
        <v>0</v>
      </c>
      <c r="Q99" s="21"/>
      <c r="R99" s="21"/>
      <c r="S99" s="21"/>
      <c r="T99" s="21"/>
      <c r="U99" s="21"/>
      <c r="V99" s="21"/>
      <c r="W99" s="17"/>
      <c r="X99" s="17"/>
      <c r="Y99" s="17"/>
      <c r="Z99" s="49"/>
      <c r="AA99" s="49"/>
      <c r="AB99" s="49"/>
      <c r="AC99" s="49"/>
      <c r="AD99" s="49"/>
      <c r="AE99" s="49"/>
      <c r="AF99" s="49"/>
      <c r="AG99" s="49"/>
      <c r="AH99" s="49"/>
      <c r="AI99" s="17"/>
      <c r="AJ99" s="17"/>
      <c r="AK99" s="17"/>
    </row>
    <row r="100" spans="1:41" s="3" customFormat="1" ht="12" x14ac:dyDescent="0.3">
      <c r="A100" s="17"/>
      <c r="C100" s="3" t="s">
        <v>160</v>
      </c>
      <c r="D100" s="8" t="s">
        <v>32</v>
      </c>
      <c r="E100" s="17"/>
      <c r="F100" s="19"/>
      <c r="G100" s="19"/>
      <c r="H100" s="21">
        <f>H73*H16</f>
        <v>10852.456491246545</v>
      </c>
      <c r="I100" s="21">
        <f t="shared" si="31"/>
        <v>10852.456491246545</v>
      </c>
      <c r="J100" s="21">
        <f t="shared" si="31"/>
        <v>10852.456491246545</v>
      </c>
      <c r="K100" s="21">
        <f t="shared" si="31"/>
        <v>10852.456491246545</v>
      </c>
      <c r="L100" s="21">
        <f>IF(L$9&gt;$D$6,0,K100)</f>
        <v>10852.456491246545</v>
      </c>
      <c r="M100" s="21">
        <f t="shared" si="31"/>
        <v>10852.456491246545</v>
      </c>
      <c r="N100" s="21">
        <f t="shared" si="31"/>
        <v>10852.456491246545</v>
      </c>
      <c r="O100" s="21">
        <f t="shared" si="31"/>
        <v>10852.456491246545</v>
      </c>
      <c r="P100" s="21">
        <f t="shared" si="31"/>
        <v>10852.456491246545</v>
      </c>
      <c r="Q100" s="21">
        <f t="shared" si="31"/>
        <v>10852.456491246545</v>
      </c>
      <c r="R100" s="21"/>
      <c r="S100" s="21"/>
      <c r="T100" s="21"/>
      <c r="U100" s="21"/>
      <c r="V100" s="21"/>
      <c r="W100" s="17"/>
      <c r="X100" s="17"/>
      <c r="Y100" s="17"/>
      <c r="Z100" s="65">
        <f>H16</f>
        <v>113.6655150027876</v>
      </c>
      <c r="AA100" s="65">
        <f>IF(I$9&gt;$D$6,0,Z100)</f>
        <v>113.6655150027876</v>
      </c>
      <c r="AB100" s="65">
        <f t="shared" ref="AB100:AN111" si="32">IF(J$9&gt;$D$6,0,AA100)</f>
        <v>113.6655150027876</v>
      </c>
      <c r="AC100" s="65">
        <f t="shared" si="32"/>
        <v>113.6655150027876</v>
      </c>
      <c r="AD100" s="65">
        <f t="shared" si="32"/>
        <v>113.6655150027876</v>
      </c>
      <c r="AE100" s="65">
        <f t="shared" si="32"/>
        <v>113.6655150027876</v>
      </c>
      <c r="AF100" s="65">
        <f t="shared" si="32"/>
        <v>113.6655150027876</v>
      </c>
      <c r="AG100" s="65">
        <f t="shared" si="32"/>
        <v>113.6655150027876</v>
      </c>
      <c r="AH100" s="65">
        <f t="shared" si="32"/>
        <v>113.6655150027876</v>
      </c>
      <c r="AI100" s="65">
        <f t="shared" si="32"/>
        <v>113.6655150027876</v>
      </c>
      <c r="AJ100" s="66"/>
      <c r="AK100" s="66"/>
      <c r="AL100" s="66"/>
      <c r="AM100" s="66"/>
      <c r="AN100" s="66"/>
    </row>
    <row r="101" spans="1:41" s="3" customFormat="1" ht="12" x14ac:dyDescent="0.3">
      <c r="A101" s="17"/>
      <c r="C101" s="3" t="s">
        <v>161</v>
      </c>
      <c r="D101" s="8" t="s">
        <v>32</v>
      </c>
      <c r="E101" s="17"/>
      <c r="F101" s="19"/>
      <c r="G101" s="19"/>
      <c r="H101" s="19"/>
      <c r="I101" s="21">
        <f>I73*I16</f>
        <v>8861.3132833765267</v>
      </c>
      <c r="J101" s="21">
        <f t="shared" si="31"/>
        <v>8861.3132833765267</v>
      </c>
      <c r="K101" s="21">
        <f t="shared" si="31"/>
        <v>8861.3132833765267</v>
      </c>
      <c r="L101" s="21">
        <f t="shared" si="31"/>
        <v>8861.3132833765267</v>
      </c>
      <c r="M101" s="21">
        <f t="shared" si="31"/>
        <v>8861.3132833765267</v>
      </c>
      <c r="N101" s="21">
        <f t="shared" si="31"/>
        <v>8861.3132833765267</v>
      </c>
      <c r="O101" s="21">
        <f t="shared" si="31"/>
        <v>8861.3132833765267</v>
      </c>
      <c r="P101" s="21">
        <f t="shared" si="31"/>
        <v>8861.3132833765267</v>
      </c>
      <c r="Q101" s="21">
        <f t="shared" si="31"/>
        <v>8861.3132833765267</v>
      </c>
      <c r="R101" s="21">
        <f t="shared" si="31"/>
        <v>8861.3132833765267</v>
      </c>
      <c r="S101" s="21"/>
      <c r="T101" s="21"/>
      <c r="U101" s="21"/>
      <c r="V101" s="21"/>
      <c r="W101" s="17"/>
      <c r="X101" s="17"/>
      <c r="Y101" s="17"/>
      <c r="Z101" s="17"/>
      <c r="AA101" s="65">
        <f>I16</f>
        <v>92.810852434050418</v>
      </c>
      <c r="AB101" s="65">
        <f>IF(J$9&gt;$D$6,0,AA101)</f>
        <v>92.810852434050418</v>
      </c>
      <c r="AC101" s="65">
        <f t="shared" si="32"/>
        <v>92.810852434050418</v>
      </c>
      <c r="AD101" s="65">
        <f t="shared" si="32"/>
        <v>92.810852434050418</v>
      </c>
      <c r="AE101" s="65">
        <f t="shared" si="32"/>
        <v>92.810852434050418</v>
      </c>
      <c r="AF101" s="65">
        <f t="shared" si="32"/>
        <v>92.810852434050418</v>
      </c>
      <c r="AG101" s="65">
        <f t="shared" si="32"/>
        <v>92.810852434050418</v>
      </c>
      <c r="AH101" s="65">
        <f t="shared" si="32"/>
        <v>92.810852434050418</v>
      </c>
      <c r="AI101" s="65">
        <f t="shared" si="32"/>
        <v>92.810852434050418</v>
      </c>
      <c r="AJ101" s="65">
        <f t="shared" si="32"/>
        <v>92.810852434050418</v>
      </c>
      <c r="AK101" s="66"/>
      <c r="AL101" s="67"/>
      <c r="AM101" s="67"/>
      <c r="AN101" s="67"/>
    </row>
    <row r="102" spans="1:41" s="3" customFormat="1" ht="12" x14ac:dyDescent="0.3">
      <c r="A102" s="17"/>
      <c r="C102" s="3" t="s">
        <v>162</v>
      </c>
      <c r="D102" s="8" t="s">
        <v>32</v>
      </c>
      <c r="E102" s="17"/>
      <c r="F102" s="19"/>
      <c r="G102" s="19"/>
      <c r="H102" s="19"/>
      <c r="I102" s="19"/>
      <c r="J102" s="21">
        <f>J73*J16</f>
        <v>5424.643147525273</v>
      </c>
      <c r="K102" s="21">
        <f t="shared" si="31"/>
        <v>5424.643147525273</v>
      </c>
      <c r="L102" s="21">
        <f t="shared" si="31"/>
        <v>5424.643147525273</v>
      </c>
      <c r="M102" s="21">
        <f t="shared" si="31"/>
        <v>5424.643147525273</v>
      </c>
      <c r="N102" s="21">
        <f t="shared" si="31"/>
        <v>5424.643147525273</v>
      </c>
      <c r="O102" s="21">
        <f t="shared" si="31"/>
        <v>5424.643147525273</v>
      </c>
      <c r="P102" s="21">
        <f t="shared" si="31"/>
        <v>5424.643147525273</v>
      </c>
      <c r="Q102" s="21">
        <f t="shared" si="31"/>
        <v>5424.643147525273</v>
      </c>
      <c r="R102" s="21">
        <f t="shared" si="31"/>
        <v>5424.643147525273</v>
      </c>
      <c r="S102" s="21">
        <f t="shared" si="31"/>
        <v>5424.643147525273</v>
      </c>
      <c r="T102" s="21"/>
      <c r="U102" s="21"/>
      <c r="V102" s="21"/>
      <c r="W102" s="17"/>
      <c r="X102" s="17"/>
      <c r="Y102" s="17"/>
      <c r="Z102" s="17"/>
      <c r="AA102" s="17"/>
      <c r="AB102" s="65">
        <f>J16</f>
        <v>56.816155638784686</v>
      </c>
      <c r="AC102" s="65">
        <f>IF(K$9&gt;$D$6,0,AB102)</f>
        <v>56.816155638784686</v>
      </c>
      <c r="AD102" s="65">
        <f t="shared" si="32"/>
        <v>56.816155638784686</v>
      </c>
      <c r="AE102" s="65">
        <f t="shared" si="32"/>
        <v>56.816155638784686</v>
      </c>
      <c r="AF102" s="65">
        <f t="shared" si="32"/>
        <v>56.816155638784686</v>
      </c>
      <c r="AG102" s="65">
        <f t="shared" si="32"/>
        <v>56.816155638784686</v>
      </c>
      <c r="AH102" s="65">
        <f t="shared" si="32"/>
        <v>56.816155638784686</v>
      </c>
      <c r="AI102" s="65">
        <f t="shared" si="32"/>
        <v>56.816155638784686</v>
      </c>
      <c r="AJ102" s="65">
        <f t="shared" si="32"/>
        <v>56.816155638784686</v>
      </c>
      <c r="AK102" s="65">
        <f t="shared" si="32"/>
        <v>56.816155638784686</v>
      </c>
      <c r="AL102" s="67"/>
      <c r="AM102" s="67"/>
      <c r="AN102" s="67"/>
    </row>
    <row r="103" spans="1:41" s="3" customFormat="1" ht="12" x14ac:dyDescent="0.3">
      <c r="A103" s="17"/>
      <c r="C103" s="3" t="s">
        <v>163</v>
      </c>
      <c r="D103" s="8" t="s">
        <v>32</v>
      </c>
      <c r="E103" s="17"/>
      <c r="F103" s="19"/>
      <c r="G103" s="19"/>
      <c r="H103" s="19"/>
      <c r="I103" s="19"/>
      <c r="J103" s="19"/>
      <c r="K103" s="21">
        <f>K73*K16</f>
        <v>2533.5529965050132</v>
      </c>
      <c r="L103" s="21">
        <f t="shared" si="31"/>
        <v>2533.5529965050132</v>
      </c>
      <c r="M103" s="21">
        <f t="shared" si="31"/>
        <v>2533.5529965050132</v>
      </c>
      <c r="N103" s="21">
        <f t="shared" si="31"/>
        <v>2533.5529965050132</v>
      </c>
      <c r="O103" s="21">
        <f t="shared" si="31"/>
        <v>2533.5529965050132</v>
      </c>
      <c r="P103" s="21">
        <f t="shared" si="31"/>
        <v>2533.5529965050132</v>
      </c>
      <c r="Q103" s="21">
        <f t="shared" si="31"/>
        <v>2533.5529965050132</v>
      </c>
      <c r="R103" s="21">
        <f t="shared" si="31"/>
        <v>2533.5529965050132</v>
      </c>
      <c r="S103" s="21">
        <f t="shared" si="31"/>
        <v>2533.5529965050132</v>
      </c>
      <c r="T103" s="21">
        <f t="shared" si="31"/>
        <v>2533.5529965050132</v>
      </c>
      <c r="U103" s="21"/>
      <c r="V103" s="21"/>
      <c r="W103" s="17"/>
      <c r="X103" s="17"/>
      <c r="Y103" s="17"/>
      <c r="Z103" s="17"/>
      <c r="AA103" s="17"/>
      <c r="AB103" s="17"/>
      <c r="AC103" s="65">
        <f>K16</f>
        <v>26.535707041707763</v>
      </c>
      <c r="AD103" s="65">
        <f>IF(L$9&gt;$D$6,0,AC103)</f>
        <v>26.535707041707763</v>
      </c>
      <c r="AE103" s="65">
        <f t="shared" si="32"/>
        <v>26.535707041707763</v>
      </c>
      <c r="AF103" s="65">
        <f t="shared" si="32"/>
        <v>26.535707041707763</v>
      </c>
      <c r="AG103" s="65">
        <f t="shared" si="32"/>
        <v>26.535707041707763</v>
      </c>
      <c r="AH103" s="65">
        <f t="shared" si="32"/>
        <v>26.535707041707763</v>
      </c>
      <c r="AI103" s="65">
        <f t="shared" si="32"/>
        <v>26.535707041707763</v>
      </c>
      <c r="AJ103" s="65">
        <f t="shared" si="32"/>
        <v>26.535707041707763</v>
      </c>
      <c r="AK103" s="65">
        <f t="shared" si="32"/>
        <v>26.535707041707763</v>
      </c>
      <c r="AL103" s="65">
        <f t="shared" si="32"/>
        <v>26.535707041707763</v>
      </c>
      <c r="AM103" s="67"/>
      <c r="AN103" s="67"/>
    </row>
    <row r="104" spans="1:41" s="3" customFormat="1" ht="12" x14ac:dyDescent="0.3">
      <c r="A104" s="17"/>
      <c r="C104" s="3" t="s">
        <v>164</v>
      </c>
      <c r="D104" s="8" t="s">
        <v>32</v>
      </c>
      <c r="E104" s="17"/>
      <c r="F104" s="19"/>
      <c r="G104" s="19"/>
      <c r="H104" s="19"/>
      <c r="I104" s="19"/>
      <c r="J104" s="19"/>
      <c r="K104" s="19"/>
      <c r="L104" s="21">
        <f>L73*L16</f>
        <v>1578.9891201142691</v>
      </c>
      <c r="M104" s="21">
        <f t="shared" si="31"/>
        <v>1578.9891201142691</v>
      </c>
      <c r="N104" s="21">
        <f t="shared" si="31"/>
        <v>1578.9891201142691</v>
      </c>
      <c r="O104" s="21">
        <f t="shared" si="31"/>
        <v>1578.9891201142691</v>
      </c>
      <c r="P104" s="21">
        <f t="shared" si="31"/>
        <v>1578.9891201142691</v>
      </c>
      <c r="Q104" s="21">
        <f t="shared" si="31"/>
        <v>1578.9891201142691</v>
      </c>
      <c r="R104" s="21">
        <f t="shared" si="31"/>
        <v>1578.9891201142691</v>
      </c>
      <c r="S104" s="21">
        <f t="shared" si="31"/>
        <v>1578.9891201142691</v>
      </c>
      <c r="T104" s="21">
        <f t="shared" si="31"/>
        <v>1578.9891201142691</v>
      </c>
      <c r="U104" s="21">
        <f t="shared" si="31"/>
        <v>1578.9891201142691</v>
      </c>
      <c r="V104" s="21"/>
      <c r="W104" s="17"/>
      <c r="X104" s="17"/>
      <c r="Y104" s="17"/>
      <c r="Z104" s="17"/>
      <c r="AA104" s="17"/>
      <c r="AB104" s="17"/>
      <c r="AC104" s="17"/>
      <c r="AD104" s="65">
        <f>L16</f>
        <v>16.537878927812375</v>
      </c>
      <c r="AE104" s="65">
        <f>IF(M$9&gt;$D$6,0,AD104)</f>
        <v>16.537878927812375</v>
      </c>
      <c r="AF104" s="65">
        <f t="shared" si="32"/>
        <v>16.537878927812375</v>
      </c>
      <c r="AG104" s="65">
        <f t="shared" si="32"/>
        <v>16.537878927812375</v>
      </c>
      <c r="AH104" s="65">
        <f t="shared" si="32"/>
        <v>16.537878927812375</v>
      </c>
      <c r="AI104" s="65">
        <f t="shared" si="32"/>
        <v>16.537878927812375</v>
      </c>
      <c r="AJ104" s="65">
        <f t="shared" si="32"/>
        <v>16.537878927812375</v>
      </c>
      <c r="AK104" s="65">
        <f t="shared" si="32"/>
        <v>16.537878927812375</v>
      </c>
      <c r="AL104" s="65">
        <f t="shared" si="32"/>
        <v>16.537878927812375</v>
      </c>
      <c r="AM104" s="65">
        <f t="shared" si="32"/>
        <v>16.537878927812375</v>
      </c>
      <c r="AN104" s="67"/>
    </row>
    <row r="105" spans="1:41" s="3" customFormat="1" ht="12" x14ac:dyDescent="0.3">
      <c r="A105" s="17"/>
      <c r="C105" s="3" t="s">
        <v>152</v>
      </c>
      <c r="D105" s="8" t="s">
        <v>32</v>
      </c>
      <c r="E105" s="17"/>
      <c r="F105" s="19"/>
      <c r="G105" s="19"/>
      <c r="H105" s="19"/>
      <c r="I105" s="19"/>
      <c r="J105" s="19"/>
      <c r="K105" s="19"/>
      <c r="L105" s="21"/>
      <c r="M105" s="21">
        <f>M73*M16</f>
        <v>1102.0926900085151</v>
      </c>
      <c r="N105" s="21">
        <f t="shared" si="31"/>
        <v>1102.0926900085151</v>
      </c>
      <c r="O105" s="21">
        <f t="shared" si="31"/>
        <v>1102.0926900085151</v>
      </c>
      <c r="P105" s="21">
        <f t="shared" si="31"/>
        <v>1102.0926900085151</v>
      </c>
      <c r="Q105" s="21">
        <f t="shared" si="31"/>
        <v>1102.0926900085151</v>
      </c>
      <c r="R105" s="21">
        <f t="shared" si="31"/>
        <v>1102.0926900085151</v>
      </c>
      <c r="S105" s="21">
        <f t="shared" si="31"/>
        <v>1102.0926900085151</v>
      </c>
      <c r="T105" s="21">
        <f t="shared" si="31"/>
        <v>1102.0926900085151</v>
      </c>
      <c r="U105" s="21">
        <f t="shared" si="31"/>
        <v>1102.0926900085151</v>
      </c>
      <c r="V105" s="21">
        <f t="shared" si="31"/>
        <v>1102.0926900085151</v>
      </c>
      <c r="W105" s="17"/>
      <c r="X105" s="17"/>
      <c r="Y105" s="17"/>
      <c r="Z105" s="17"/>
      <c r="AA105" s="17"/>
      <c r="AB105" s="17"/>
      <c r="AC105" s="17"/>
      <c r="AD105" s="17"/>
      <c r="AE105" s="65">
        <f>M16</f>
        <v>11.543002571967607</v>
      </c>
      <c r="AF105" s="65">
        <f>IF(N$9&gt;$D$6,0,AE105)</f>
        <v>11.543002571967607</v>
      </c>
      <c r="AG105" s="65">
        <f t="shared" si="32"/>
        <v>11.543002571967607</v>
      </c>
      <c r="AH105" s="65">
        <f t="shared" si="32"/>
        <v>11.543002571967607</v>
      </c>
      <c r="AI105" s="65">
        <f t="shared" si="32"/>
        <v>11.543002571967607</v>
      </c>
      <c r="AJ105" s="65">
        <f t="shared" si="32"/>
        <v>11.543002571967607</v>
      </c>
      <c r="AK105" s="65">
        <f t="shared" si="32"/>
        <v>11.543002571967607</v>
      </c>
      <c r="AL105" s="65">
        <f t="shared" si="32"/>
        <v>11.543002571967607</v>
      </c>
      <c r="AM105" s="65">
        <f t="shared" si="32"/>
        <v>11.543002571967607</v>
      </c>
      <c r="AN105" s="65">
        <f t="shared" si="32"/>
        <v>11.543002571967607</v>
      </c>
    </row>
    <row r="106" spans="1:41" s="3" customFormat="1" ht="12" x14ac:dyDescent="0.3">
      <c r="A106" s="17"/>
      <c r="C106" s="3" t="s">
        <v>153</v>
      </c>
      <c r="D106" s="8" t="s">
        <v>32</v>
      </c>
      <c r="E106" s="17"/>
      <c r="F106" s="19"/>
      <c r="G106" s="19"/>
      <c r="H106" s="19"/>
      <c r="I106" s="19"/>
      <c r="J106" s="19"/>
      <c r="K106" s="19"/>
      <c r="L106" s="21"/>
      <c r="M106" s="21"/>
      <c r="N106" s="21">
        <f>N73*N16</f>
        <v>685.94070025871122</v>
      </c>
      <c r="O106" s="21">
        <f t="shared" si="31"/>
        <v>685.94070025871122</v>
      </c>
      <c r="P106" s="21">
        <f t="shared" si="31"/>
        <v>685.94070025871122</v>
      </c>
      <c r="Q106" s="21">
        <f t="shared" si="31"/>
        <v>685.94070025871122</v>
      </c>
      <c r="R106" s="21">
        <f t="shared" si="31"/>
        <v>685.94070025871122</v>
      </c>
      <c r="S106" s="21">
        <f t="shared" si="31"/>
        <v>685.94070025871122</v>
      </c>
      <c r="T106" s="21">
        <f t="shared" si="31"/>
        <v>685.94070025871122</v>
      </c>
      <c r="U106" s="21">
        <f t="shared" si="31"/>
        <v>685.94070025871122</v>
      </c>
      <c r="V106" s="21">
        <f t="shared" si="31"/>
        <v>685.94070025871122</v>
      </c>
      <c r="W106" s="17"/>
      <c r="X106" s="17"/>
      <c r="Y106" s="17"/>
      <c r="Z106" s="17"/>
      <c r="AA106" s="17"/>
      <c r="AB106" s="17"/>
      <c r="AC106" s="17"/>
      <c r="AD106" s="17"/>
      <c r="AE106" s="17"/>
      <c r="AF106" s="65">
        <f>N16</f>
        <v>7.1843460528191958</v>
      </c>
      <c r="AG106" s="65">
        <f>IF(O$9&gt;$D$6,0,AF106)</f>
        <v>7.1843460528191958</v>
      </c>
      <c r="AH106" s="65">
        <f t="shared" si="32"/>
        <v>7.1843460528191958</v>
      </c>
      <c r="AI106" s="65">
        <f t="shared" si="32"/>
        <v>7.1843460528191958</v>
      </c>
      <c r="AJ106" s="65">
        <f t="shared" si="32"/>
        <v>7.1843460528191958</v>
      </c>
      <c r="AK106" s="65">
        <f t="shared" si="32"/>
        <v>7.1843460528191958</v>
      </c>
      <c r="AL106" s="65">
        <f t="shared" si="32"/>
        <v>7.1843460528191958</v>
      </c>
      <c r="AM106" s="65">
        <f t="shared" si="32"/>
        <v>7.1843460528191958</v>
      </c>
      <c r="AN106" s="65">
        <f t="shared" si="32"/>
        <v>7.1843460528191958</v>
      </c>
    </row>
    <row r="107" spans="1:41" s="3" customFormat="1" ht="12" x14ac:dyDescent="0.3">
      <c r="A107" s="17"/>
      <c r="C107" s="3" t="s">
        <v>154</v>
      </c>
      <c r="D107" s="8" t="s">
        <v>32</v>
      </c>
      <c r="E107" s="17"/>
      <c r="F107" s="19"/>
      <c r="G107" s="19"/>
      <c r="H107" s="19"/>
      <c r="I107" s="19"/>
      <c r="J107" s="19"/>
      <c r="K107" s="19"/>
      <c r="L107" s="21"/>
      <c r="M107" s="21"/>
      <c r="N107" s="21"/>
      <c r="O107" s="21">
        <f>O73*O16</f>
        <v>605.30471549823471</v>
      </c>
      <c r="P107" s="21">
        <f t="shared" si="31"/>
        <v>605.30471549823471</v>
      </c>
      <c r="Q107" s="21">
        <f t="shared" si="31"/>
        <v>605.30471549823471</v>
      </c>
      <c r="R107" s="21">
        <f t="shared" si="31"/>
        <v>605.30471549823471</v>
      </c>
      <c r="S107" s="21">
        <f t="shared" si="31"/>
        <v>605.30471549823471</v>
      </c>
      <c r="T107" s="21">
        <f t="shared" si="31"/>
        <v>605.30471549823471</v>
      </c>
      <c r="U107" s="21">
        <f t="shared" si="31"/>
        <v>605.30471549823471</v>
      </c>
      <c r="V107" s="21">
        <f t="shared" si="31"/>
        <v>605.30471549823471</v>
      </c>
      <c r="W107" s="17"/>
      <c r="X107" s="17"/>
      <c r="Y107" s="17"/>
      <c r="Z107" s="17"/>
      <c r="AA107" s="17"/>
      <c r="AB107" s="17"/>
      <c r="AC107" s="17"/>
      <c r="AD107" s="17"/>
      <c r="AE107" s="17"/>
      <c r="AF107" s="17"/>
      <c r="AG107" s="65">
        <f>O16</f>
        <v>6.3397878882276775</v>
      </c>
      <c r="AH107" s="65">
        <f>IF(P$9&gt;$D$6,0,AG107)</f>
        <v>6.3397878882276775</v>
      </c>
      <c r="AI107" s="65">
        <f t="shared" si="32"/>
        <v>6.3397878882276775</v>
      </c>
      <c r="AJ107" s="65">
        <f t="shared" si="32"/>
        <v>6.3397878882276775</v>
      </c>
      <c r="AK107" s="65">
        <f t="shared" si="32"/>
        <v>6.3397878882276775</v>
      </c>
      <c r="AL107" s="65">
        <f t="shared" si="32"/>
        <v>6.3397878882276775</v>
      </c>
      <c r="AM107" s="65">
        <f t="shared" si="32"/>
        <v>6.3397878882276775</v>
      </c>
      <c r="AN107" s="65">
        <f t="shared" si="32"/>
        <v>6.3397878882276775</v>
      </c>
    </row>
    <row r="108" spans="1:41" s="3" customFormat="1" ht="12" x14ac:dyDescent="0.3">
      <c r="A108" s="17"/>
      <c r="C108" s="3" t="s">
        <v>155</v>
      </c>
      <c r="D108" s="8" t="s">
        <v>32</v>
      </c>
      <c r="E108" s="17"/>
      <c r="F108" s="19"/>
      <c r="G108" s="19"/>
      <c r="H108" s="19"/>
      <c r="I108" s="19"/>
      <c r="J108" s="19"/>
      <c r="K108" s="19"/>
      <c r="L108" s="21"/>
      <c r="M108" s="21"/>
      <c r="N108" s="21"/>
      <c r="O108" s="21"/>
      <c r="P108" s="21">
        <f>P73*P16</f>
        <v>518.61846111514103</v>
      </c>
      <c r="Q108" s="21">
        <f t="shared" si="31"/>
        <v>518.61846111514103</v>
      </c>
      <c r="R108" s="21">
        <f t="shared" si="31"/>
        <v>518.61846111514103</v>
      </c>
      <c r="S108" s="21">
        <f t="shared" si="31"/>
        <v>518.61846111514103</v>
      </c>
      <c r="T108" s="21">
        <f t="shared" si="31"/>
        <v>518.61846111514103</v>
      </c>
      <c r="U108" s="21">
        <f t="shared" si="31"/>
        <v>518.61846111514103</v>
      </c>
      <c r="V108" s="21">
        <f t="shared" si="31"/>
        <v>518.61846111514103</v>
      </c>
      <c r="W108" s="17"/>
      <c r="X108" s="17"/>
      <c r="Y108" s="17"/>
      <c r="Z108" s="17"/>
      <c r="AA108" s="17"/>
      <c r="AB108" s="17"/>
      <c r="AC108" s="17"/>
      <c r="AD108" s="17"/>
      <c r="AE108" s="17"/>
      <c r="AF108" s="17"/>
      <c r="AG108" s="49"/>
      <c r="AH108" s="65">
        <f>P16</f>
        <v>5.4318609358308176</v>
      </c>
      <c r="AI108" s="65">
        <f>IF(Q$9&gt;$D$6,0,AH108)</f>
        <v>5.4318609358308176</v>
      </c>
      <c r="AJ108" s="65">
        <f t="shared" si="32"/>
        <v>5.4318609358308176</v>
      </c>
      <c r="AK108" s="65">
        <f t="shared" si="32"/>
        <v>5.4318609358308176</v>
      </c>
      <c r="AL108" s="65">
        <f t="shared" si="32"/>
        <v>5.4318609358308176</v>
      </c>
      <c r="AM108" s="65">
        <f t="shared" si="32"/>
        <v>5.4318609358308176</v>
      </c>
      <c r="AN108" s="65">
        <f t="shared" si="32"/>
        <v>5.4318609358308176</v>
      </c>
    </row>
    <row r="109" spans="1:41" s="3" customFormat="1" ht="12" x14ac:dyDescent="0.3">
      <c r="A109" s="17"/>
      <c r="C109" s="3" t="s">
        <v>156</v>
      </c>
      <c r="D109" s="8" t="s">
        <v>32</v>
      </c>
      <c r="E109" s="17"/>
      <c r="F109" s="19"/>
      <c r="G109" s="19"/>
      <c r="H109" s="19"/>
      <c r="I109" s="19"/>
      <c r="J109" s="19"/>
      <c r="K109" s="19"/>
      <c r="L109" s="21"/>
      <c r="M109" s="21"/>
      <c r="N109" s="21"/>
      <c r="O109" s="21"/>
      <c r="P109" s="21"/>
      <c r="Q109" s="21">
        <f>Q73*Q16</f>
        <v>428.74342077128227</v>
      </c>
      <c r="R109" s="21">
        <f t="shared" si="31"/>
        <v>428.74342077128227</v>
      </c>
      <c r="S109" s="21">
        <f t="shared" si="31"/>
        <v>428.74342077128227</v>
      </c>
      <c r="T109" s="21">
        <f t="shared" si="31"/>
        <v>428.74342077128227</v>
      </c>
      <c r="U109" s="21">
        <f t="shared" si="31"/>
        <v>428.74342077128227</v>
      </c>
      <c r="V109" s="21">
        <f t="shared" si="31"/>
        <v>428.74342077128227</v>
      </c>
      <c r="W109" s="17"/>
      <c r="X109" s="17"/>
      <c r="Y109" s="17"/>
      <c r="Z109" s="17"/>
      <c r="AA109" s="17"/>
      <c r="AB109" s="17"/>
      <c r="AC109" s="17"/>
      <c r="AD109" s="17"/>
      <c r="AE109" s="17"/>
      <c r="AF109" s="17"/>
      <c r="AG109" s="49"/>
      <c r="AH109" s="49"/>
      <c r="AI109" s="65">
        <f>Q16</f>
        <v>4.490535554354202</v>
      </c>
      <c r="AJ109" s="65">
        <f>IF(R$9&gt;$D$6,0,AI109)</f>
        <v>4.490535554354202</v>
      </c>
      <c r="AK109" s="65">
        <f t="shared" si="32"/>
        <v>4.490535554354202</v>
      </c>
      <c r="AL109" s="65">
        <f t="shared" si="32"/>
        <v>4.490535554354202</v>
      </c>
      <c r="AM109" s="65">
        <f t="shared" si="32"/>
        <v>4.490535554354202</v>
      </c>
      <c r="AN109" s="65">
        <f t="shared" si="32"/>
        <v>4.490535554354202</v>
      </c>
    </row>
    <row r="110" spans="1:41" s="3" customFormat="1" ht="12" x14ac:dyDescent="0.3">
      <c r="A110" s="17"/>
      <c r="C110" s="3" t="s">
        <v>238</v>
      </c>
      <c r="D110" s="8" t="s">
        <v>32</v>
      </c>
      <c r="E110" s="17"/>
      <c r="F110" s="19"/>
      <c r="G110" s="19"/>
      <c r="H110" s="19"/>
      <c r="I110" s="19"/>
      <c r="J110" s="19"/>
      <c r="K110" s="19"/>
      <c r="L110" s="21"/>
      <c r="M110" s="21"/>
      <c r="N110" s="21"/>
      <c r="O110" s="21"/>
      <c r="P110" s="21"/>
      <c r="Q110" s="21"/>
      <c r="R110" s="21">
        <f>R73*R16</f>
        <v>359.12861834911502</v>
      </c>
      <c r="S110" s="21">
        <f t="shared" si="31"/>
        <v>359.12861834911502</v>
      </c>
      <c r="T110" s="21">
        <f t="shared" si="31"/>
        <v>359.12861834911502</v>
      </c>
      <c r="U110" s="21">
        <f t="shared" si="31"/>
        <v>359.12861834911502</v>
      </c>
      <c r="V110" s="21">
        <f t="shared" si="31"/>
        <v>359.12861834911502</v>
      </c>
      <c r="W110" s="17"/>
      <c r="X110" s="17"/>
      <c r="Y110" s="17"/>
      <c r="Z110" s="17"/>
      <c r="AA110" s="17"/>
      <c r="AB110" s="17"/>
      <c r="AC110" s="17"/>
      <c r="AD110" s="17"/>
      <c r="AE110" s="17"/>
      <c r="AF110" s="17"/>
      <c r="AG110" s="49"/>
      <c r="AH110" s="49"/>
      <c r="AI110" s="49"/>
      <c r="AJ110" s="65">
        <f>R16</f>
        <v>3.7614100908690169</v>
      </c>
      <c r="AK110" s="65">
        <f>IF(S$9&gt;$D$6,0,AJ110)</f>
        <v>3.7614100908690169</v>
      </c>
      <c r="AL110" s="65">
        <f t="shared" si="32"/>
        <v>3.7614100908690169</v>
      </c>
      <c r="AM110" s="65">
        <f t="shared" si="32"/>
        <v>3.7614100908690169</v>
      </c>
      <c r="AN110" s="65">
        <f t="shared" si="32"/>
        <v>3.7614100908690169</v>
      </c>
    </row>
    <row r="111" spans="1:41" s="3" customFormat="1" ht="12" x14ac:dyDescent="0.3">
      <c r="A111" s="17"/>
      <c r="C111" s="3" t="s">
        <v>239</v>
      </c>
      <c r="D111" s="8" t="s">
        <v>32</v>
      </c>
      <c r="E111" s="17"/>
      <c r="F111" s="19"/>
      <c r="G111" s="19"/>
      <c r="H111" s="19"/>
      <c r="I111" s="19"/>
      <c r="J111" s="19"/>
      <c r="K111" s="19"/>
      <c r="L111" s="21"/>
      <c r="M111" s="21"/>
      <c r="N111" s="21"/>
      <c r="O111" s="21"/>
      <c r="P111" s="21"/>
      <c r="Q111" s="21"/>
      <c r="R111" s="21"/>
      <c r="S111" s="21">
        <f>S73*S16</f>
        <v>290.22958340887368</v>
      </c>
      <c r="T111" s="21">
        <f t="shared" si="31"/>
        <v>290.22958340887368</v>
      </c>
      <c r="U111" s="21">
        <f t="shared" si="31"/>
        <v>290.22958340887368</v>
      </c>
      <c r="V111" s="21">
        <f t="shared" si="31"/>
        <v>290.22958340887368</v>
      </c>
      <c r="W111" s="17"/>
      <c r="X111" s="17"/>
      <c r="Y111" s="17"/>
      <c r="Z111" s="17"/>
      <c r="AA111" s="17"/>
      <c r="AB111" s="17"/>
      <c r="AC111" s="17"/>
      <c r="AD111" s="17"/>
      <c r="AE111" s="17"/>
      <c r="AF111" s="17"/>
      <c r="AG111" s="49"/>
      <c r="AH111" s="49"/>
      <c r="AI111" s="49"/>
      <c r="AJ111" s="49"/>
      <c r="AK111" s="65">
        <f>S16</f>
        <v>3.039781370588559</v>
      </c>
      <c r="AL111" s="68">
        <f>IF(T$9&gt;$D$6,0,AK111)</f>
        <v>3.039781370588559</v>
      </c>
      <c r="AM111" s="68">
        <f t="shared" si="32"/>
        <v>3.039781370588559</v>
      </c>
      <c r="AN111" s="68">
        <f t="shared" si="32"/>
        <v>3.039781370588559</v>
      </c>
    </row>
    <row r="112" spans="1:41" s="3" customFormat="1" ht="12" x14ac:dyDescent="0.3">
      <c r="A112" s="17"/>
      <c r="C112" s="3" t="s">
        <v>240</v>
      </c>
      <c r="D112" s="8" t="s">
        <v>32</v>
      </c>
      <c r="E112" s="17"/>
      <c r="F112" s="19"/>
      <c r="G112" s="19"/>
      <c r="H112" s="19"/>
      <c r="I112" s="19"/>
      <c r="J112" s="19"/>
      <c r="K112" s="19"/>
      <c r="L112" s="21"/>
      <c r="M112" s="21"/>
      <c r="N112" s="21"/>
      <c r="O112" s="21"/>
      <c r="P112" s="21"/>
      <c r="Q112" s="21"/>
      <c r="R112" s="21"/>
      <c r="S112" s="21"/>
      <c r="T112" s="21">
        <f>T73*T16</f>
        <v>225.96804882574037</v>
      </c>
      <c r="U112" s="21">
        <f t="shared" si="31"/>
        <v>225.96804882574037</v>
      </c>
      <c r="V112" s="21">
        <f t="shared" si="31"/>
        <v>225.96804882574037</v>
      </c>
      <c r="W112" s="17"/>
      <c r="X112" s="17"/>
      <c r="Y112" s="17"/>
      <c r="Z112" s="17"/>
      <c r="AA112" s="17"/>
      <c r="AB112" s="17"/>
      <c r="AC112" s="17"/>
      <c r="AD112" s="17"/>
      <c r="AE112" s="17"/>
      <c r="AF112" s="17"/>
      <c r="AG112" s="49"/>
      <c r="AH112" s="49"/>
      <c r="AI112" s="49"/>
      <c r="AJ112" s="49"/>
      <c r="AK112" s="49"/>
      <c r="AL112" s="68">
        <f>T16</f>
        <v>2.3667244982433102</v>
      </c>
      <c r="AM112" s="68">
        <f>IF(U$9&gt;$D$6,0,AL112)</f>
        <v>2.3667244982433102</v>
      </c>
      <c r="AN112" s="68">
        <f>IF(V$9&gt;$D$6,0,AM112)</f>
        <v>2.3667244982433102</v>
      </c>
    </row>
    <row r="113" spans="1:41" s="3" customFormat="1" ht="12" x14ac:dyDescent="0.3">
      <c r="A113" s="17"/>
      <c r="C113" s="3" t="s">
        <v>241</v>
      </c>
      <c r="D113" s="8" t="s">
        <v>32</v>
      </c>
      <c r="E113" s="17"/>
      <c r="F113" s="19"/>
      <c r="G113" s="19"/>
      <c r="H113" s="19"/>
      <c r="I113" s="19"/>
      <c r="J113" s="19"/>
      <c r="K113" s="19"/>
      <c r="L113" s="21"/>
      <c r="M113" s="21"/>
      <c r="N113" s="21"/>
      <c r="O113" s="21"/>
      <c r="P113" s="21"/>
      <c r="Q113" s="21"/>
      <c r="R113" s="21"/>
      <c r="S113" s="21"/>
      <c r="T113" s="21"/>
      <c r="U113" s="21">
        <f>U73*U16</f>
        <v>169.43623234388372</v>
      </c>
      <c r="V113" s="21">
        <f t="shared" si="31"/>
        <v>169.43623234388372</v>
      </c>
      <c r="W113" s="17"/>
      <c r="X113" s="17"/>
      <c r="Y113" s="17"/>
      <c r="Z113" s="17"/>
      <c r="AA113" s="17"/>
      <c r="AB113" s="17"/>
      <c r="AC113" s="17"/>
      <c r="AD113" s="17"/>
      <c r="AE113" s="17"/>
      <c r="AF113" s="17"/>
      <c r="AG113" s="49"/>
      <c r="AH113" s="49"/>
      <c r="AI113" s="49"/>
      <c r="AJ113" s="49"/>
      <c r="AK113" s="49"/>
      <c r="AL113" s="69"/>
      <c r="AM113" s="68">
        <f>U16</f>
        <v>1.7746264751241929</v>
      </c>
      <c r="AN113" s="68">
        <f>IF(V$9&gt;$D$6,0,AM113)</f>
        <v>1.7746264751241929</v>
      </c>
    </row>
    <row r="114" spans="1:41" s="3" customFormat="1" ht="12" x14ac:dyDescent="0.3">
      <c r="A114" s="17"/>
      <c r="C114" s="3" t="s">
        <v>242</v>
      </c>
      <c r="D114" s="8" t="s">
        <v>32</v>
      </c>
      <c r="E114" s="17"/>
      <c r="F114" s="19"/>
      <c r="G114" s="19"/>
      <c r="H114" s="19"/>
      <c r="I114" s="19"/>
      <c r="J114" s="19"/>
      <c r="K114" s="19"/>
      <c r="L114" s="21"/>
      <c r="M114" s="21"/>
      <c r="N114" s="21"/>
      <c r="O114" s="21"/>
      <c r="P114" s="21"/>
      <c r="Q114" s="21"/>
      <c r="R114" s="21"/>
      <c r="S114" s="21"/>
      <c r="T114" s="21"/>
      <c r="U114" s="21"/>
      <c r="V114" s="21">
        <f>V73*V16</f>
        <v>122.46064801743192</v>
      </c>
      <c r="W114" s="17"/>
      <c r="X114" s="17"/>
      <c r="Y114" s="17"/>
      <c r="Z114" s="17"/>
      <c r="AA114" s="17"/>
      <c r="AB114" s="17"/>
      <c r="AC114" s="17"/>
      <c r="AD114" s="17"/>
      <c r="AE114" s="17"/>
      <c r="AF114" s="17"/>
      <c r="AG114" s="49"/>
      <c r="AH114" s="49"/>
      <c r="AI114" s="49"/>
      <c r="AJ114" s="49"/>
      <c r="AK114" s="49"/>
      <c r="AL114" s="69"/>
      <c r="AM114" s="69"/>
      <c r="AN114" s="68">
        <f>V16</f>
        <v>1.2826176852866296</v>
      </c>
    </row>
    <row r="115" spans="1:41" s="3" customFormat="1" ht="12" x14ac:dyDescent="0.3">
      <c r="A115" s="17"/>
      <c r="C115" s="9" t="s">
        <v>247</v>
      </c>
      <c r="D115" s="10" t="s">
        <v>32</v>
      </c>
      <c r="E115" s="23"/>
      <c r="F115" s="22">
        <f>SUM(F98:F114)</f>
        <v>0</v>
      </c>
      <c r="G115" s="22">
        <f t="shared" ref="G115:V115" si="33">SUM(G98:G114)</f>
        <v>0</v>
      </c>
      <c r="H115" s="22">
        <f t="shared" si="33"/>
        <v>10852.456491246545</v>
      </c>
      <c r="I115" s="22">
        <f t="shared" si="33"/>
        <v>19713.76977462307</v>
      </c>
      <c r="J115" s="22">
        <f t="shared" si="33"/>
        <v>25138.412922148342</v>
      </c>
      <c r="K115" s="22">
        <f t="shared" si="33"/>
        <v>27671.965918653354</v>
      </c>
      <c r="L115" s="22">
        <f t="shared" si="33"/>
        <v>29250.955038767621</v>
      </c>
      <c r="M115" s="22">
        <f t="shared" si="33"/>
        <v>30353.047728776135</v>
      </c>
      <c r="N115" s="22">
        <f t="shared" si="33"/>
        <v>31038.988429034845</v>
      </c>
      <c r="O115" s="22">
        <f t="shared" si="33"/>
        <v>31644.29314453308</v>
      </c>
      <c r="P115" s="22">
        <f t="shared" si="33"/>
        <v>32162.91160564822</v>
      </c>
      <c r="Q115" s="22">
        <f t="shared" si="33"/>
        <v>32591.655026419503</v>
      </c>
      <c r="R115" s="22">
        <f t="shared" si="33"/>
        <v>22098.327153522074</v>
      </c>
      <c r="S115" s="22">
        <f t="shared" si="33"/>
        <v>13527.243453554427</v>
      </c>
      <c r="T115" s="22">
        <f t="shared" si="33"/>
        <v>8328.5683548548968</v>
      </c>
      <c r="U115" s="22">
        <f t="shared" si="33"/>
        <v>5964.451590693765</v>
      </c>
      <c r="V115" s="22">
        <f t="shared" si="33"/>
        <v>4507.9231185969284</v>
      </c>
      <c r="W115" s="17"/>
      <c r="X115" s="17"/>
      <c r="Y115" s="17"/>
      <c r="Z115" s="62">
        <f t="shared" ref="Z115:AI115" si="34">SUM(Z98:Z114)</f>
        <v>113.6655150027876</v>
      </c>
      <c r="AA115" s="62">
        <f t="shared" si="34"/>
        <v>206.47636743683802</v>
      </c>
      <c r="AB115" s="62">
        <f t="shared" si="34"/>
        <v>263.29252307562268</v>
      </c>
      <c r="AC115" s="62">
        <f t="shared" si="34"/>
        <v>289.82823011733046</v>
      </c>
      <c r="AD115" s="62">
        <f t="shared" si="34"/>
        <v>306.36610904514282</v>
      </c>
      <c r="AE115" s="62">
        <f t="shared" si="34"/>
        <v>317.90911161711045</v>
      </c>
      <c r="AF115" s="62">
        <f t="shared" si="34"/>
        <v>325.09345766992965</v>
      </c>
      <c r="AG115" s="62">
        <f t="shared" si="34"/>
        <v>331.43324555815735</v>
      </c>
      <c r="AH115" s="62">
        <f t="shared" si="34"/>
        <v>336.86510649398815</v>
      </c>
      <c r="AI115" s="62">
        <f t="shared" si="34"/>
        <v>341.35564204834236</v>
      </c>
      <c r="AJ115" s="62">
        <f>SUM(AJ101:AJ114)</f>
        <v>231.45153713642378</v>
      </c>
      <c r="AK115" s="62">
        <f>SUM(AK102:AK114)</f>
        <v>141.68046607296191</v>
      </c>
      <c r="AL115" s="62">
        <f>SUM(AL103:AL114)</f>
        <v>87.231034932420513</v>
      </c>
      <c r="AM115" s="62">
        <f>SUM(AM104:AM114)</f>
        <v>62.469954365836948</v>
      </c>
      <c r="AN115" s="62">
        <f>SUM(AN105:AN114)</f>
        <v>47.214693123311207</v>
      </c>
      <c r="AO115" s="69" t="s">
        <v>393</v>
      </c>
    </row>
    <row r="116" spans="1:41" s="3" customFormat="1" ht="12" x14ac:dyDescent="0.3">
      <c r="A116" s="17"/>
      <c r="C116" s="9"/>
      <c r="D116" s="10"/>
      <c r="E116" s="23"/>
      <c r="F116" s="22"/>
      <c r="G116" s="22"/>
      <c r="H116" s="22"/>
      <c r="I116" s="22"/>
      <c r="J116" s="22"/>
      <c r="K116" s="22"/>
      <c r="L116" s="22"/>
      <c r="M116" s="22"/>
      <c r="N116" s="22"/>
      <c r="O116" s="22"/>
      <c r="P116" s="22"/>
      <c r="Q116" s="22"/>
      <c r="R116" s="22"/>
      <c r="S116" s="22"/>
      <c r="T116" s="22"/>
      <c r="U116" s="22"/>
      <c r="V116" s="22"/>
      <c r="W116" s="17"/>
      <c r="X116" s="17"/>
      <c r="Y116" s="17"/>
      <c r="Z116" s="17"/>
      <c r="AA116" s="17"/>
      <c r="AB116" s="17"/>
      <c r="AC116" s="17"/>
      <c r="AD116" s="17"/>
      <c r="AE116" s="17"/>
      <c r="AF116" s="17"/>
      <c r="AG116" s="49"/>
      <c r="AH116" s="49"/>
      <c r="AI116" s="49"/>
      <c r="AJ116" s="49"/>
      <c r="AK116" s="49"/>
      <c r="AL116" s="69"/>
      <c r="AM116" s="69"/>
      <c r="AN116" s="68"/>
    </row>
    <row r="117" spans="1:41" s="3" customFormat="1" ht="12" x14ac:dyDescent="0.3">
      <c r="A117" s="17"/>
      <c r="C117" s="3" t="s">
        <v>37</v>
      </c>
      <c r="D117" s="8" t="s">
        <v>33</v>
      </c>
      <c r="E117" s="17"/>
      <c r="F117" s="24">
        <v>0.20453020005884084</v>
      </c>
      <c r="G117" s="24">
        <v>0.20657550205942926</v>
      </c>
      <c r="H117" s="24">
        <v>0.20864125708002357</v>
      </c>
      <c r="I117" s="24">
        <v>0.21072766965082382</v>
      </c>
      <c r="J117" s="24">
        <v>0.21283494634733205</v>
      </c>
      <c r="K117" s="24">
        <v>0.21496329581080537</v>
      </c>
      <c r="L117" s="24">
        <v>0.21711292876891342</v>
      </c>
      <c r="M117" s="24">
        <v>0.21928405805660256</v>
      </c>
      <c r="N117" s="24">
        <v>0.2214768986371686</v>
      </c>
      <c r="O117" s="24">
        <v>0.22369166762354029</v>
      </c>
      <c r="P117" s="24">
        <v>0.22592858429977569</v>
      </c>
      <c r="Q117" s="24">
        <v>0.22818787014277345</v>
      </c>
      <c r="R117" s="24">
        <v>0.22818787014277345</v>
      </c>
      <c r="S117" s="24">
        <v>0.22818787014277345</v>
      </c>
      <c r="T117" s="24">
        <v>0.22818787014277345</v>
      </c>
      <c r="U117" s="24">
        <v>0.22818787014277345</v>
      </c>
      <c r="V117" s="24">
        <v>0.22818787014277345</v>
      </c>
      <c r="W117" s="17"/>
      <c r="X117" s="17"/>
      <c r="Y117" s="17"/>
    </row>
    <row r="118" spans="1:41" s="3" customFormat="1" ht="12" x14ac:dyDescent="0.3">
      <c r="A118" s="17"/>
      <c r="C118" s="3" t="s">
        <v>38</v>
      </c>
      <c r="D118" s="8" t="s">
        <v>33</v>
      </c>
      <c r="E118" s="17"/>
      <c r="F118" s="24">
        <v>0.1725276512699814</v>
      </c>
      <c r="G118" s="24">
        <v>0.17425292778268123</v>
      </c>
      <c r="H118" s="24">
        <v>0.17599545706050804</v>
      </c>
      <c r="I118" s="24">
        <v>0.17775541163111311</v>
      </c>
      <c r="J118" s="24">
        <v>0.17953296574742425</v>
      </c>
      <c r="K118" s="24">
        <v>0.1813282954048985</v>
      </c>
      <c r="L118" s="24">
        <v>0.18314157835894748</v>
      </c>
      <c r="M118" s="24">
        <v>0.18497299414253696</v>
      </c>
      <c r="N118" s="24">
        <v>0.18682272408396233</v>
      </c>
      <c r="O118" s="24">
        <v>0.18869095132480196</v>
      </c>
      <c r="P118" s="24">
        <v>0.19057786083804998</v>
      </c>
      <c r="Q118" s="24">
        <v>0.19248363944643049</v>
      </c>
      <c r="R118" s="24">
        <v>0.19248363944643049</v>
      </c>
      <c r="S118" s="24">
        <v>0.19248363944643049</v>
      </c>
      <c r="T118" s="24">
        <v>0.19248363944643049</v>
      </c>
      <c r="U118" s="24">
        <v>0.19248363944643049</v>
      </c>
      <c r="V118" s="24">
        <v>0.19248363944643049</v>
      </c>
      <c r="W118" s="17"/>
      <c r="X118" s="17"/>
      <c r="Y118" s="17"/>
      <c r="Z118" s="17"/>
      <c r="AA118" s="17"/>
      <c r="AB118" s="17"/>
      <c r="AC118" s="17"/>
      <c r="AD118" s="17"/>
      <c r="AE118" s="17"/>
      <c r="AF118" s="17"/>
      <c r="AG118" s="17"/>
      <c r="AH118" s="17"/>
      <c r="AI118" s="17"/>
      <c r="AJ118" s="17"/>
      <c r="AK118" s="17"/>
    </row>
    <row r="119" spans="1:41" s="3" customFormat="1" ht="12" x14ac:dyDescent="0.3">
      <c r="A119" s="17"/>
      <c r="D119" s="8"/>
      <c r="E119" s="17"/>
      <c r="F119" s="24"/>
      <c r="G119" s="24"/>
      <c r="H119" s="24"/>
      <c r="I119" s="24"/>
      <c r="J119" s="24"/>
      <c r="K119" s="24"/>
      <c r="L119" s="24"/>
      <c r="M119" s="24"/>
      <c r="N119" s="24"/>
      <c r="O119" s="24"/>
      <c r="P119" s="24"/>
      <c r="Q119" s="24"/>
      <c r="R119" s="24"/>
      <c r="S119" s="24"/>
      <c r="T119" s="24"/>
      <c r="U119" s="24"/>
      <c r="V119" s="24"/>
      <c r="W119" s="17"/>
      <c r="X119" s="17"/>
      <c r="Y119" s="17"/>
      <c r="Z119" s="17"/>
      <c r="AA119" s="17"/>
      <c r="AB119" s="17"/>
      <c r="AC119" s="17"/>
      <c r="AD119" s="17"/>
      <c r="AE119" s="17"/>
      <c r="AF119" s="17"/>
      <c r="AG119" s="17"/>
      <c r="AH119" s="17"/>
      <c r="AI119" s="17"/>
      <c r="AJ119" s="17"/>
      <c r="AK119" s="17"/>
    </row>
    <row r="120" spans="1:41" s="3" customFormat="1" ht="12" x14ac:dyDescent="0.3">
      <c r="A120" s="17"/>
      <c r="C120" s="9" t="s">
        <v>248</v>
      </c>
      <c r="D120" s="10" t="s">
        <v>20</v>
      </c>
      <c r="E120" s="23"/>
      <c r="F120" s="22">
        <f>F94*F117+F115*F118</f>
        <v>0</v>
      </c>
      <c r="G120" s="22">
        <f t="shared" ref="G120:V120" si="35">G94*G117+G115*G118</f>
        <v>0</v>
      </c>
      <c r="H120" s="22">
        <f t="shared" si="35"/>
        <v>1959.6557095885628</v>
      </c>
      <c r="I120" s="22">
        <f t="shared" si="35"/>
        <v>3589.4949638839162</v>
      </c>
      <c r="J120" s="22">
        <f t="shared" si="35"/>
        <v>4618.8176021446125</v>
      </c>
      <c r="K120" s="22">
        <f t="shared" si="35"/>
        <v>5133.7529322635692</v>
      </c>
      <c r="L120" s="22">
        <f t="shared" si="35"/>
        <v>5480.4955907980275</v>
      </c>
      <c r="M120" s="22">
        <f t="shared" si="35"/>
        <v>5743.8546148681826</v>
      </c>
      <c r="N120" s="22">
        <f t="shared" si="35"/>
        <v>5932.7197958815104</v>
      </c>
      <c r="O120" s="22">
        <f t="shared" si="35"/>
        <v>6109.7800585635614</v>
      </c>
      <c r="P120" s="22">
        <f t="shared" si="35"/>
        <v>6273.5392110363455</v>
      </c>
      <c r="Q120" s="22">
        <f t="shared" si="35"/>
        <v>6422.6299161604347</v>
      </c>
      <c r="R120" s="22">
        <f t="shared" si="35"/>
        <v>4406.4178439269454</v>
      </c>
      <c r="S120" s="22">
        <f t="shared" si="35"/>
        <v>2760.0087642972958</v>
      </c>
      <c r="T120" s="22">
        <f t="shared" si="35"/>
        <v>1762.6483487163716</v>
      </c>
      <c r="U120" s="22">
        <f t="shared" si="35"/>
        <v>1310.596514482711</v>
      </c>
      <c r="V120" s="22">
        <f t="shared" si="35"/>
        <v>1032.9875641777608</v>
      </c>
      <c r="W120" s="17"/>
      <c r="X120" s="17"/>
      <c r="Y120" s="17"/>
      <c r="Z120" s="17"/>
      <c r="AA120" s="17"/>
      <c r="AB120" s="17"/>
      <c r="AC120" s="17"/>
      <c r="AD120" s="17"/>
      <c r="AE120" s="17"/>
      <c r="AF120" s="17"/>
      <c r="AG120" s="17"/>
      <c r="AH120" s="17"/>
      <c r="AI120" s="17"/>
      <c r="AJ120" s="17"/>
      <c r="AK120" s="17"/>
    </row>
    <row r="121" spans="1:41" s="3" customFormat="1" ht="12" x14ac:dyDescent="0.3">
      <c r="A121" s="17"/>
      <c r="E121" s="17"/>
      <c r="F121" s="19"/>
      <c r="G121" s="19"/>
      <c r="H121" s="19"/>
      <c r="I121" s="19"/>
      <c r="J121" s="19"/>
      <c r="K121" s="19"/>
      <c r="L121" s="19"/>
      <c r="M121" s="19"/>
      <c r="N121" s="19"/>
      <c r="O121" s="19"/>
      <c r="P121" s="19"/>
      <c r="Q121" s="19"/>
      <c r="R121" s="19"/>
      <c r="S121" s="19"/>
      <c r="T121" s="19"/>
      <c r="U121" s="19"/>
      <c r="V121" s="19"/>
      <c r="W121" s="17"/>
      <c r="X121" s="17"/>
      <c r="Y121" s="17"/>
      <c r="Z121" s="17"/>
      <c r="AA121" s="17"/>
      <c r="AB121" s="17"/>
      <c r="AC121" s="17"/>
      <c r="AD121" s="17"/>
      <c r="AE121" s="17"/>
      <c r="AF121" s="17"/>
      <c r="AG121" s="17"/>
      <c r="AH121" s="17"/>
      <c r="AI121" s="17"/>
      <c r="AJ121" s="17"/>
      <c r="AK121" s="17"/>
    </row>
    <row r="122" spans="1:41" s="17" customFormat="1" ht="12" x14ac:dyDescent="0.3">
      <c r="C122" s="23" t="s">
        <v>250</v>
      </c>
      <c r="D122" s="23"/>
      <c r="F122" s="19"/>
      <c r="G122" s="19"/>
      <c r="H122" s="19"/>
      <c r="I122" s="19"/>
      <c r="J122" s="19"/>
      <c r="K122" s="19"/>
      <c r="L122" s="19"/>
      <c r="M122" s="19"/>
      <c r="N122" s="19"/>
      <c r="O122" s="19"/>
      <c r="P122" s="19"/>
      <c r="Q122" s="19"/>
      <c r="R122" s="19"/>
      <c r="S122" s="19"/>
      <c r="T122" s="19"/>
      <c r="U122" s="19"/>
      <c r="V122" s="19"/>
    </row>
    <row r="123" spans="1:41" s="3" customFormat="1" ht="12" x14ac:dyDescent="0.3">
      <c r="A123" s="17"/>
      <c r="C123" s="41" t="s">
        <v>157</v>
      </c>
      <c r="E123" s="17"/>
      <c r="F123" s="19"/>
      <c r="G123" s="19"/>
      <c r="H123" s="19"/>
      <c r="I123" s="19"/>
      <c r="J123" s="19"/>
      <c r="K123" s="19"/>
      <c r="L123" s="19"/>
      <c r="M123" s="19"/>
      <c r="N123" s="19"/>
      <c r="O123" s="19"/>
      <c r="P123" s="19"/>
      <c r="Q123" s="19"/>
      <c r="R123" s="19"/>
      <c r="S123" s="19"/>
      <c r="T123" s="19"/>
      <c r="U123" s="19"/>
      <c r="V123" s="19"/>
      <c r="W123" s="17"/>
      <c r="X123" s="17"/>
      <c r="Y123" s="17"/>
      <c r="Z123" s="17"/>
      <c r="AA123" s="17"/>
      <c r="AB123" s="17"/>
      <c r="AC123" s="17"/>
      <c r="AD123" s="17"/>
      <c r="AE123" s="17"/>
      <c r="AF123" s="17"/>
      <c r="AG123" s="17"/>
      <c r="AH123" s="17"/>
      <c r="AI123" s="17"/>
      <c r="AJ123" s="17"/>
      <c r="AK123" s="17"/>
    </row>
    <row r="124" spans="1:41" s="3" customFormat="1" ht="12" x14ac:dyDescent="0.3">
      <c r="A124" s="17"/>
      <c r="C124" s="3" t="s">
        <v>41</v>
      </c>
      <c r="D124" s="8" t="s">
        <v>35</v>
      </c>
      <c r="E124" s="17"/>
      <c r="F124" s="21">
        <v>100.84615384615384</v>
      </c>
      <c r="G124" s="21">
        <v>102.76923076923076</v>
      </c>
      <c r="H124" s="21">
        <v>110</v>
      </c>
      <c r="I124" s="21">
        <v>118</v>
      </c>
      <c r="J124" s="21">
        <v>126</v>
      </c>
      <c r="K124" s="21">
        <v>134</v>
      </c>
      <c r="L124" s="21">
        <v>142</v>
      </c>
      <c r="M124" s="21">
        <v>150</v>
      </c>
      <c r="N124" s="21">
        <v>152</v>
      </c>
      <c r="O124" s="21">
        <v>154.5</v>
      </c>
      <c r="P124" s="21">
        <v>157</v>
      </c>
      <c r="Q124" s="21">
        <v>160</v>
      </c>
      <c r="R124" s="21">
        <f>Q124</f>
        <v>160</v>
      </c>
      <c r="S124" s="21">
        <f t="shared" ref="S124:V125" si="36">R124</f>
        <v>160</v>
      </c>
      <c r="T124" s="21">
        <f t="shared" si="36"/>
        <v>160</v>
      </c>
      <c r="U124" s="21">
        <f t="shared" si="36"/>
        <v>160</v>
      </c>
      <c r="V124" s="21">
        <f t="shared" si="36"/>
        <v>160</v>
      </c>
      <c r="W124" s="17"/>
      <c r="X124" s="17"/>
      <c r="Y124" s="17"/>
      <c r="Z124" s="17"/>
      <c r="AA124" s="17"/>
      <c r="AB124" s="17"/>
      <c r="AC124" s="17"/>
      <c r="AD124" s="17"/>
      <c r="AE124" s="17"/>
      <c r="AF124" s="17"/>
      <c r="AG124" s="17"/>
      <c r="AH124" s="17"/>
      <c r="AI124" s="17"/>
      <c r="AJ124" s="17"/>
      <c r="AK124" s="17"/>
    </row>
    <row r="125" spans="1:41" s="3" customFormat="1" ht="12" x14ac:dyDescent="0.3">
      <c r="A125" s="17"/>
      <c r="C125" s="3" t="s">
        <v>42</v>
      </c>
      <c r="D125" s="8" t="s">
        <v>35</v>
      </c>
      <c r="E125" s="17"/>
      <c r="F125" s="21">
        <v>119.76923076923077</v>
      </c>
      <c r="G125" s="21">
        <v>124.65384615384616</v>
      </c>
      <c r="H125" s="21">
        <v>132</v>
      </c>
      <c r="I125" s="21">
        <v>139</v>
      </c>
      <c r="J125" s="21">
        <v>148</v>
      </c>
      <c r="K125" s="21">
        <v>157</v>
      </c>
      <c r="L125" s="21">
        <v>166</v>
      </c>
      <c r="M125" s="21">
        <v>175</v>
      </c>
      <c r="N125" s="21">
        <v>178.75</v>
      </c>
      <c r="O125" s="21">
        <v>182.5</v>
      </c>
      <c r="P125" s="21">
        <v>186.25</v>
      </c>
      <c r="Q125" s="21">
        <v>190</v>
      </c>
      <c r="R125" s="21">
        <f>Q125</f>
        <v>190</v>
      </c>
      <c r="S125" s="21">
        <f t="shared" si="36"/>
        <v>190</v>
      </c>
      <c r="T125" s="21">
        <f t="shared" si="36"/>
        <v>190</v>
      </c>
      <c r="U125" s="21">
        <f t="shared" si="36"/>
        <v>190</v>
      </c>
      <c r="V125" s="21">
        <f t="shared" si="36"/>
        <v>190</v>
      </c>
      <c r="W125" s="17"/>
      <c r="X125" s="17"/>
      <c r="Y125" s="17"/>
      <c r="Z125" s="17"/>
      <c r="AA125" s="17"/>
      <c r="AB125" s="17"/>
      <c r="AC125" s="17"/>
      <c r="AD125" s="17"/>
      <c r="AE125" s="17"/>
      <c r="AF125" s="17"/>
      <c r="AG125" s="17"/>
      <c r="AH125" s="17"/>
      <c r="AI125" s="17"/>
      <c r="AJ125" s="17"/>
      <c r="AK125" s="17"/>
    </row>
    <row r="126" spans="1:41" s="3" customFormat="1" ht="12" x14ac:dyDescent="0.3">
      <c r="A126" s="17"/>
      <c r="C126" s="3" t="s">
        <v>43</v>
      </c>
      <c r="D126" s="8" t="s">
        <v>30</v>
      </c>
      <c r="E126" s="17"/>
      <c r="F126" s="20">
        <f t="shared" ref="F126:V127" si="37">F64/F124</f>
        <v>23.798627002288331</v>
      </c>
      <c r="G126" s="20">
        <f t="shared" si="37"/>
        <v>23.353293413173656</v>
      </c>
      <c r="H126" s="20">
        <f t="shared" si="37"/>
        <v>21.818181818181817</v>
      </c>
      <c r="I126" s="20">
        <f t="shared" si="37"/>
        <v>20.338983050847457</v>
      </c>
      <c r="J126" s="20">
        <f t="shared" si="37"/>
        <v>19.047619047619047</v>
      </c>
      <c r="K126" s="20">
        <f t="shared" si="37"/>
        <v>17.910447761194028</v>
      </c>
      <c r="L126" s="20">
        <f t="shared" si="37"/>
        <v>16.901408450704224</v>
      </c>
      <c r="M126" s="20">
        <f t="shared" si="37"/>
        <v>16</v>
      </c>
      <c r="N126" s="20">
        <f t="shared" si="37"/>
        <v>15.789473684210526</v>
      </c>
      <c r="O126" s="20">
        <f t="shared" si="37"/>
        <v>15.533980582524272</v>
      </c>
      <c r="P126" s="20">
        <f t="shared" si="37"/>
        <v>15.286624203821656</v>
      </c>
      <c r="Q126" s="20">
        <f t="shared" si="37"/>
        <v>15</v>
      </c>
      <c r="R126" s="20">
        <f t="shared" si="37"/>
        <v>15</v>
      </c>
      <c r="S126" s="20">
        <f t="shared" si="37"/>
        <v>15</v>
      </c>
      <c r="T126" s="20">
        <f t="shared" si="37"/>
        <v>15</v>
      </c>
      <c r="U126" s="20">
        <f t="shared" si="37"/>
        <v>15</v>
      </c>
      <c r="V126" s="20">
        <f t="shared" si="37"/>
        <v>15</v>
      </c>
      <c r="W126" s="17"/>
      <c r="X126" s="17"/>
      <c r="Y126" s="17"/>
      <c r="Z126" s="17"/>
      <c r="AA126" s="17"/>
      <c r="AB126" s="17"/>
      <c r="AC126" s="17"/>
      <c r="AD126" s="17"/>
      <c r="AE126" s="17"/>
      <c r="AF126" s="17"/>
      <c r="AG126" s="17"/>
      <c r="AH126" s="17"/>
      <c r="AI126" s="17"/>
      <c r="AJ126" s="17"/>
      <c r="AK126" s="17"/>
    </row>
    <row r="127" spans="1:41" s="3" customFormat="1" ht="12" x14ac:dyDescent="0.3">
      <c r="A127" s="17"/>
      <c r="C127" s="3" t="s">
        <v>44</v>
      </c>
      <c r="D127" s="8" t="s">
        <v>30</v>
      </c>
      <c r="E127" s="17"/>
      <c r="F127" s="20">
        <f t="shared" si="37"/>
        <v>27.719974309569686</v>
      </c>
      <c r="G127" s="20">
        <f t="shared" si="37"/>
        <v>26.633755013884603</v>
      </c>
      <c r="H127" s="20">
        <f t="shared" si="37"/>
        <v>25.151515151515152</v>
      </c>
      <c r="I127" s="20">
        <f t="shared" si="37"/>
        <v>23.884892086330936</v>
      </c>
      <c r="J127" s="20">
        <f t="shared" si="37"/>
        <v>22.432432432432432</v>
      </c>
      <c r="K127" s="20">
        <f t="shared" si="37"/>
        <v>21.146496815286625</v>
      </c>
      <c r="L127" s="20">
        <f t="shared" si="37"/>
        <v>20</v>
      </c>
      <c r="M127" s="20">
        <f t="shared" si="37"/>
        <v>18.971428571428572</v>
      </c>
      <c r="N127" s="20">
        <f t="shared" si="37"/>
        <v>18.573426573426573</v>
      </c>
      <c r="O127" s="20">
        <f t="shared" si="37"/>
        <v>18.19178082191781</v>
      </c>
      <c r="P127" s="20">
        <f t="shared" si="37"/>
        <v>17.825503355704697</v>
      </c>
      <c r="Q127" s="20">
        <f t="shared" si="37"/>
        <v>17.473684210526315</v>
      </c>
      <c r="R127" s="20">
        <f t="shared" si="37"/>
        <v>17.473684210526315</v>
      </c>
      <c r="S127" s="20">
        <f t="shared" si="37"/>
        <v>17.473684210526315</v>
      </c>
      <c r="T127" s="20">
        <f t="shared" si="37"/>
        <v>17.473684210526315</v>
      </c>
      <c r="U127" s="20">
        <f t="shared" si="37"/>
        <v>17.473684210526315</v>
      </c>
      <c r="V127" s="20">
        <f t="shared" si="37"/>
        <v>17.473684210526315</v>
      </c>
      <c r="W127" s="17"/>
      <c r="X127" s="17"/>
      <c r="Y127" s="17"/>
      <c r="Z127" s="17"/>
      <c r="AA127" s="17"/>
      <c r="AB127" s="17"/>
      <c r="AC127" s="17"/>
      <c r="AD127" s="17"/>
      <c r="AE127" s="17"/>
      <c r="AF127" s="17"/>
      <c r="AG127" s="17"/>
      <c r="AH127" s="17"/>
      <c r="AI127" s="17"/>
      <c r="AJ127" s="17"/>
      <c r="AK127" s="17"/>
    </row>
    <row r="128" spans="1:41" s="3" customFormat="1" ht="12" x14ac:dyDescent="0.3">
      <c r="A128" s="17"/>
      <c r="C128" s="3" t="s">
        <v>39</v>
      </c>
      <c r="D128" s="8" t="s">
        <v>36</v>
      </c>
      <c r="E128" s="17"/>
      <c r="F128" s="20">
        <f t="shared" ref="F128:V129" si="38">F126*F70/1000</f>
        <v>16.659038901601832</v>
      </c>
      <c r="G128" s="20">
        <f t="shared" si="38"/>
        <v>16.34730538922156</v>
      </c>
      <c r="H128" s="20">
        <f t="shared" si="38"/>
        <v>15.272727272727272</v>
      </c>
      <c r="I128" s="20">
        <f t="shared" si="38"/>
        <v>14.23728813559322</v>
      </c>
      <c r="J128" s="20">
        <f t="shared" si="38"/>
        <v>13.333333333333334</v>
      </c>
      <c r="K128" s="20">
        <f t="shared" si="38"/>
        <v>12.53731343283582</v>
      </c>
      <c r="L128" s="20">
        <f t="shared" si="38"/>
        <v>11.830985915492956</v>
      </c>
      <c r="M128" s="20">
        <f t="shared" si="38"/>
        <v>11.2</v>
      </c>
      <c r="N128" s="20">
        <f t="shared" si="38"/>
        <v>11.052631578947368</v>
      </c>
      <c r="O128" s="20">
        <f t="shared" si="38"/>
        <v>10.873786407766991</v>
      </c>
      <c r="P128" s="20">
        <f t="shared" si="38"/>
        <v>10.700636942675159</v>
      </c>
      <c r="Q128" s="20">
        <f t="shared" si="38"/>
        <v>10.5</v>
      </c>
      <c r="R128" s="20">
        <f t="shared" si="38"/>
        <v>10.5</v>
      </c>
      <c r="S128" s="20">
        <f t="shared" si="38"/>
        <v>10.5</v>
      </c>
      <c r="T128" s="20">
        <f t="shared" si="38"/>
        <v>10.5</v>
      </c>
      <c r="U128" s="20">
        <f t="shared" si="38"/>
        <v>10.5</v>
      </c>
      <c r="V128" s="20">
        <f t="shared" si="38"/>
        <v>10.5</v>
      </c>
      <c r="W128" s="17"/>
      <c r="X128" s="17"/>
      <c r="Y128" s="17"/>
      <c r="Z128" s="17"/>
      <c r="AA128" s="17"/>
      <c r="AB128" s="17"/>
      <c r="AC128" s="17"/>
      <c r="AD128" s="17"/>
      <c r="AE128" s="17"/>
      <c r="AF128" s="17"/>
      <c r="AG128" s="17"/>
      <c r="AH128" s="17"/>
      <c r="AI128" s="17"/>
      <c r="AJ128" s="17"/>
      <c r="AK128" s="17"/>
    </row>
    <row r="129" spans="1:41" s="3" customFormat="1" ht="12" x14ac:dyDescent="0.3">
      <c r="A129" s="17"/>
      <c r="C129" s="3" t="s">
        <v>40</v>
      </c>
      <c r="D129" s="8" t="s">
        <v>36</v>
      </c>
      <c r="E129" s="17"/>
      <c r="F129" s="20">
        <f t="shared" si="38"/>
        <v>60.983943481053309</v>
      </c>
      <c r="G129" s="20">
        <f t="shared" si="38"/>
        <v>58.594261030546129</v>
      </c>
      <c r="H129" s="20">
        <f t="shared" si="38"/>
        <v>55.333333333333336</v>
      </c>
      <c r="I129" s="20">
        <f t="shared" si="38"/>
        <v>52.546762589928058</v>
      </c>
      <c r="J129" s="20">
        <f t="shared" si="38"/>
        <v>49.351351351351347</v>
      </c>
      <c r="K129" s="20">
        <f t="shared" si="38"/>
        <v>46.522292993630572</v>
      </c>
      <c r="L129" s="20">
        <f t="shared" si="38"/>
        <v>44</v>
      </c>
      <c r="M129" s="20">
        <f t="shared" si="38"/>
        <v>41.737142857142857</v>
      </c>
      <c r="N129" s="20">
        <f t="shared" si="38"/>
        <v>40.861538461538458</v>
      </c>
      <c r="O129" s="20">
        <f t="shared" si="38"/>
        <v>40.021917808219179</v>
      </c>
      <c r="P129" s="20">
        <f t="shared" si="38"/>
        <v>39.216107382550334</v>
      </c>
      <c r="Q129" s="20">
        <f t="shared" si="38"/>
        <v>38.442105263157892</v>
      </c>
      <c r="R129" s="20">
        <f t="shared" si="38"/>
        <v>38.442105263157892</v>
      </c>
      <c r="S129" s="20">
        <f t="shared" si="38"/>
        <v>38.442105263157892</v>
      </c>
      <c r="T129" s="20">
        <f t="shared" si="38"/>
        <v>38.442105263157892</v>
      </c>
      <c r="U129" s="20">
        <f t="shared" si="38"/>
        <v>38.442105263157892</v>
      </c>
      <c r="V129" s="20">
        <f t="shared" si="38"/>
        <v>38.442105263157892</v>
      </c>
      <c r="W129" s="17"/>
      <c r="X129" s="17"/>
      <c r="Y129" s="17"/>
      <c r="Z129" s="17"/>
      <c r="AA129" s="17"/>
      <c r="AB129" s="17"/>
      <c r="AC129" s="17"/>
      <c r="AD129" s="17"/>
      <c r="AE129" s="17"/>
      <c r="AF129" s="17"/>
      <c r="AG129" s="17"/>
      <c r="AH129" s="17"/>
      <c r="AI129" s="17"/>
      <c r="AJ129" s="17"/>
      <c r="AK129" s="17"/>
    </row>
    <row r="130" spans="1:41" s="3" customFormat="1" ht="12" x14ac:dyDescent="0.3">
      <c r="A130" s="17"/>
      <c r="D130" s="8"/>
      <c r="E130" s="17"/>
      <c r="F130" s="20"/>
      <c r="G130" s="20"/>
      <c r="H130" s="20"/>
      <c r="I130" s="20"/>
      <c r="J130" s="20"/>
      <c r="K130" s="20"/>
      <c r="L130" s="20"/>
      <c r="M130" s="20"/>
      <c r="N130" s="20"/>
      <c r="O130" s="20"/>
      <c r="P130" s="20"/>
      <c r="Q130" s="20"/>
      <c r="R130" s="20"/>
      <c r="S130" s="20"/>
      <c r="T130" s="20"/>
      <c r="U130" s="20"/>
      <c r="V130" s="20"/>
      <c r="W130" s="17"/>
      <c r="X130" s="17"/>
      <c r="Y130" s="17"/>
      <c r="Z130" s="17"/>
      <c r="AA130" s="17"/>
      <c r="AB130" s="17"/>
      <c r="AC130" s="17"/>
      <c r="AD130" s="17"/>
      <c r="AE130" s="17"/>
      <c r="AF130" s="17"/>
      <c r="AG130" s="17"/>
      <c r="AH130" s="17"/>
      <c r="AI130" s="17"/>
      <c r="AJ130" s="17"/>
      <c r="AK130" s="17"/>
    </row>
    <row r="131" spans="1:41" s="3" customFormat="1" ht="12" x14ac:dyDescent="0.3">
      <c r="A131" s="17"/>
      <c r="C131" s="9" t="s">
        <v>251</v>
      </c>
      <c r="D131" s="8"/>
      <c r="E131" s="17"/>
      <c r="F131" s="20"/>
      <c r="G131" s="20"/>
      <c r="H131" s="20"/>
      <c r="I131" s="20"/>
      <c r="J131" s="20"/>
      <c r="K131" s="20"/>
      <c r="L131" s="20"/>
      <c r="M131" s="20"/>
      <c r="N131" s="20"/>
      <c r="O131" s="20"/>
      <c r="P131" s="20"/>
      <c r="Q131" s="20"/>
      <c r="R131" s="20"/>
      <c r="S131" s="20"/>
      <c r="T131" s="20"/>
      <c r="U131" s="20"/>
      <c r="V131" s="20"/>
      <c r="W131" s="17"/>
      <c r="X131" s="17"/>
      <c r="Y131" s="17"/>
      <c r="Z131" s="17"/>
      <c r="AA131" s="17"/>
      <c r="AB131" s="17"/>
      <c r="AC131" s="17"/>
      <c r="AD131" s="17"/>
      <c r="AE131" s="17"/>
      <c r="AF131" s="17"/>
      <c r="AG131" s="17"/>
      <c r="AH131" s="17"/>
      <c r="AI131" s="17"/>
      <c r="AJ131" s="17"/>
      <c r="AK131" s="17"/>
    </row>
    <row r="132" spans="1:41" s="3" customFormat="1" ht="12" x14ac:dyDescent="0.3">
      <c r="A132" s="17"/>
      <c r="C132" s="3" t="s">
        <v>258</v>
      </c>
      <c r="D132" s="53" t="s">
        <v>259</v>
      </c>
      <c r="E132" s="17"/>
      <c r="F132" s="20"/>
      <c r="G132" s="54" t="s">
        <v>263</v>
      </c>
      <c r="H132" s="20"/>
      <c r="I132" s="20"/>
      <c r="J132" s="20"/>
      <c r="K132" s="20"/>
      <c r="L132" s="20"/>
      <c r="M132" s="20"/>
      <c r="N132" s="20"/>
      <c r="O132" s="20"/>
      <c r="P132" s="20"/>
      <c r="Q132" s="20"/>
      <c r="R132" s="20"/>
      <c r="S132" s="20"/>
      <c r="T132" s="20"/>
      <c r="U132" s="20"/>
      <c r="V132" s="20"/>
      <c r="W132" s="17"/>
      <c r="X132" s="17"/>
      <c r="Y132" s="17"/>
      <c r="Z132" s="17"/>
      <c r="AA132" s="17"/>
      <c r="AB132" s="17"/>
      <c r="AC132" s="17"/>
      <c r="AD132" s="17"/>
      <c r="AE132" s="17"/>
      <c r="AF132" s="17"/>
      <c r="AG132" s="17"/>
      <c r="AH132" s="17"/>
      <c r="AI132" s="17"/>
      <c r="AJ132" s="17"/>
      <c r="AK132" s="17"/>
    </row>
    <row r="133" spans="1:41" x14ac:dyDescent="0.35">
      <c r="A133" s="17"/>
      <c r="C133" s="3" t="s">
        <v>45</v>
      </c>
      <c r="D133" s="8" t="s">
        <v>32</v>
      </c>
      <c r="E133" s="17"/>
      <c r="F133" s="21">
        <f>F128*F19</f>
        <v>0</v>
      </c>
      <c r="G133" s="21">
        <f>IF(G$9&gt;$D$6,0,F133)</f>
        <v>0</v>
      </c>
      <c r="H133" s="21">
        <f t="shared" ref="H133:V148" si="39">IF(H$9&gt;$D$6,0,G133)</f>
        <v>0</v>
      </c>
      <c r="I133" s="21">
        <f t="shared" si="39"/>
        <v>0</v>
      </c>
      <c r="J133" s="21">
        <f t="shared" si="39"/>
        <v>0</v>
      </c>
      <c r="K133" s="21">
        <f t="shared" si="39"/>
        <v>0</v>
      </c>
      <c r="L133" s="21">
        <f t="shared" si="39"/>
        <v>0</v>
      </c>
      <c r="M133" s="21">
        <f t="shared" si="39"/>
        <v>0</v>
      </c>
      <c r="N133" s="21">
        <f t="shared" si="39"/>
        <v>0</v>
      </c>
      <c r="O133" s="21">
        <f t="shared" si="39"/>
        <v>0</v>
      </c>
      <c r="P133" s="21">
        <f t="shared" si="39"/>
        <v>0</v>
      </c>
      <c r="Q133" s="21">
        <f t="shared" si="39"/>
        <v>0</v>
      </c>
      <c r="R133" s="21">
        <f t="shared" si="39"/>
        <v>0</v>
      </c>
      <c r="S133" s="21">
        <f t="shared" si="39"/>
        <v>0</v>
      </c>
      <c r="T133" s="21">
        <f t="shared" si="39"/>
        <v>0</v>
      </c>
      <c r="U133" s="21">
        <f t="shared" si="39"/>
        <v>0</v>
      </c>
      <c r="V133" s="21">
        <f t="shared" si="39"/>
        <v>0</v>
      </c>
      <c r="W133" s="25"/>
      <c r="X133" s="17"/>
      <c r="Y133" s="17"/>
      <c r="Z133" s="17"/>
      <c r="AA133" s="17"/>
      <c r="AB133" s="17"/>
      <c r="AC133" s="17"/>
      <c r="AD133" s="17"/>
      <c r="AE133" s="17"/>
      <c r="AF133" s="17"/>
      <c r="AG133" s="17"/>
      <c r="AH133" s="17"/>
      <c r="AI133" s="17"/>
      <c r="AJ133" s="17"/>
      <c r="AK133" s="17"/>
      <c r="AL133" s="3"/>
      <c r="AM133" s="3"/>
      <c r="AN133" s="3"/>
      <c r="AO133" s="3"/>
    </row>
    <row r="134" spans="1:41" x14ac:dyDescent="0.35">
      <c r="A134" s="17"/>
      <c r="C134" s="3" t="s">
        <v>46</v>
      </c>
      <c r="D134" s="8" t="s">
        <v>32</v>
      </c>
      <c r="E134" s="17"/>
      <c r="F134" s="19"/>
      <c r="G134" s="21">
        <f>G128*G19</f>
        <v>0</v>
      </c>
      <c r="H134" s="21">
        <f t="shared" si="39"/>
        <v>0</v>
      </c>
      <c r="I134" s="21">
        <f t="shared" si="39"/>
        <v>0</v>
      </c>
      <c r="J134" s="21">
        <f t="shared" si="39"/>
        <v>0</v>
      </c>
      <c r="K134" s="21">
        <f t="shared" si="39"/>
        <v>0</v>
      </c>
      <c r="L134" s="21">
        <f t="shared" si="39"/>
        <v>0</v>
      </c>
      <c r="M134" s="21">
        <f t="shared" si="39"/>
        <v>0</v>
      </c>
      <c r="N134" s="21">
        <f t="shared" si="39"/>
        <v>0</v>
      </c>
      <c r="O134" s="21">
        <f t="shared" si="39"/>
        <v>0</v>
      </c>
      <c r="P134" s="21">
        <f t="shared" si="39"/>
        <v>0</v>
      </c>
      <c r="Q134" s="21">
        <f t="shared" si="39"/>
        <v>0</v>
      </c>
      <c r="R134" s="21">
        <f t="shared" si="39"/>
        <v>0</v>
      </c>
      <c r="S134" s="21">
        <f t="shared" si="39"/>
        <v>0</v>
      </c>
      <c r="T134" s="21">
        <f t="shared" si="39"/>
        <v>0</v>
      </c>
      <c r="U134" s="21">
        <f t="shared" si="39"/>
        <v>0</v>
      </c>
      <c r="V134" s="21">
        <f t="shared" si="39"/>
        <v>0</v>
      </c>
      <c r="W134" s="25"/>
      <c r="X134" s="17"/>
      <c r="Y134" s="17"/>
      <c r="Z134" s="17"/>
      <c r="AA134" s="17"/>
      <c r="AB134" s="17"/>
      <c r="AC134" s="17"/>
      <c r="AD134" s="17"/>
      <c r="AE134" s="17"/>
      <c r="AF134" s="17"/>
      <c r="AG134" s="17"/>
      <c r="AH134" s="17"/>
      <c r="AI134" s="17"/>
      <c r="AJ134" s="17"/>
      <c r="AK134" s="17"/>
      <c r="AL134" s="3"/>
      <c r="AM134" s="3"/>
      <c r="AN134" s="3"/>
      <c r="AO134" s="3"/>
    </row>
    <row r="135" spans="1:41" x14ac:dyDescent="0.35">
      <c r="A135" s="17"/>
      <c r="C135" s="3" t="s">
        <v>47</v>
      </c>
      <c r="D135" s="8" t="s">
        <v>32</v>
      </c>
      <c r="E135" s="17"/>
      <c r="F135" s="19"/>
      <c r="G135" s="19"/>
      <c r="H135" s="21">
        <f>H128*H19</f>
        <v>155.83216993356652</v>
      </c>
      <c r="I135" s="21">
        <f t="shared" si="39"/>
        <v>155.83216993356652</v>
      </c>
      <c r="J135" s="21">
        <f t="shared" si="39"/>
        <v>155.83216993356652</v>
      </c>
      <c r="K135" s="21">
        <f t="shared" si="39"/>
        <v>155.83216993356652</v>
      </c>
      <c r="L135" s="21">
        <f t="shared" si="39"/>
        <v>155.83216993356652</v>
      </c>
      <c r="M135" s="21">
        <f t="shared" si="39"/>
        <v>155.83216993356652</v>
      </c>
      <c r="N135" s="21">
        <f t="shared" si="39"/>
        <v>155.83216993356652</v>
      </c>
      <c r="O135" s="21">
        <f t="shared" si="39"/>
        <v>155.83216993356652</v>
      </c>
      <c r="P135" s="21">
        <f t="shared" si="39"/>
        <v>155.83216993356652</v>
      </c>
      <c r="Q135" s="21">
        <f t="shared" si="39"/>
        <v>155.83216993356652</v>
      </c>
      <c r="R135" s="21">
        <f t="shared" si="39"/>
        <v>155.83216993356652</v>
      </c>
      <c r="S135" s="21">
        <f t="shared" si="39"/>
        <v>155.83216993356652</v>
      </c>
      <c r="T135" s="21">
        <f t="shared" si="39"/>
        <v>155.83216993356652</v>
      </c>
      <c r="U135" s="21">
        <f t="shared" si="39"/>
        <v>155.83216993356652</v>
      </c>
      <c r="V135" s="21">
        <f t="shared" si="39"/>
        <v>155.83216993356652</v>
      </c>
      <c r="W135" s="25"/>
      <c r="X135" s="17"/>
      <c r="Y135" s="17"/>
      <c r="Z135" s="17"/>
      <c r="AA135" s="17"/>
      <c r="AB135" s="17"/>
      <c r="AC135" s="17"/>
      <c r="AD135" s="17"/>
      <c r="AE135" s="17"/>
      <c r="AF135" s="17"/>
      <c r="AG135" s="17"/>
      <c r="AH135" s="17"/>
      <c r="AI135" s="17"/>
      <c r="AJ135" s="17"/>
      <c r="AK135" s="17"/>
      <c r="AL135" s="3"/>
      <c r="AM135" s="3"/>
      <c r="AN135" s="3"/>
      <c r="AO135" s="3"/>
    </row>
    <row r="136" spans="1:41" x14ac:dyDescent="0.35">
      <c r="A136" s="17"/>
      <c r="C136" s="3" t="s">
        <v>48</v>
      </c>
      <c r="D136" s="8" t="s">
        <v>32</v>
      </c>
      <c r="E136" s="17"/>
      <c r="F136" s="19"/>
      <c r="G136" s="19"/>
      <c r="H136" s="19"/>
      <c r="I136" s="21">
        <f>I128*I19</f>
        <v>101.62260980563754</v>
      </c>
      <c r="J136" s="21">
        <f t="shared" si="39"/>
        <v>101.62260980563754</v>
      </c>
      <c r="K136" s="21">
        <f t="shared" si="39"/>
        <v>101.62260980563754</v>
      </c>
      <c r="L136" s="21">
        <f t="shared" si="39"/>
        <v>101.62260980563754</v>
      </c>
      <c r="M136" s="21">
        <f t="shared" si="39"/>
        <v>101.62260980563754</v>
      </c>
      <c r="N136" s="21">
        <f t="shared" si="39"/>
        <v>101.62260980563754</v>
      </c>
      <c r="O136" s="21">
        <f t="shared" si="39"/>
        <v>101.62260980563754</v>
      </c>
      <c r="P136" s="21">
        <f t="shared" si="39"/>
        <v>101.62260980563754</v>
      </c>
      <c r="Q136" s="21">
        <f t="shared" si="39"/>
        <v>101.62260980563754</v>
      </c>
      <c r="R136" s="21">
        <f t="shared" si="39"/>
        <v>101.62260980563754</v>
      </c>
      <c r="S136" s="21">
        <f t="shared" si="39"/>
        <v>101.62260980563754</v>
      </c>
      <c r="T136" s="21">
        <f t="shared" si="39"/>
        <v>101.62260980563754</v>
      </c>
      <c r="U136" s="21">
        <f t="shared" si="39"/>
        <v>101.62260980563754</v>
      </c>
      <c r="V136" s="21">
        <f t="shared" si="39"/>
        <v>101.62260980563754</v>
      </c>
      <c r="W136" s="25"/>
      <c r="X136" s="17"/>
      <c r="Y136" s="17"/>
      <c r="Z136" s="17"/>
      <c r="AA136" s="17"/>
      <c r="AB136" s="17"/>
      <c r="AC136" s="17"/>
      <c r="AD136" s="17"/>
      <c r="AE136" s="17"/>
      <c r="AF136" s="17"/>
      <c r="AG136" s="17"/>
      <c r="AH136" s="17"/>
      <c r="AI136" s="17"/>
      <c r="AJ136" s="17"/>
      <c r="AK136" s="17"/>
      <c r="AL136" s="3"/>
      <c r="AM136" s="3"/>
      <c r="AN136" s="3"/>
      <c r="AO136" s="3"/>
    </row>
    <row r="137" spans="1:41" x14ac:dyDescent="0.35">
      <c r="A137" s="17"/>
      <c r="C137" s="3" t="s">
        <v>49</v>
      </c>
      <c r="D137" s="8" t="s">
        <v>32</v>
      </c>
      <c r="E137" s="17"/>
      <c r="F137" s="19"/>
      <c r="G137" s="19"/>
      <c r="H137" s="19"/>
      <c r="I137" s="19"/>
      <c r="J137" s="21">
        <f>J128*J19</f>
        <v>52.422691346501367</v>
      </c>
      <c r="K137" s="21">
        <f t="shared" si="39"/>
        <v>52.422691346501367</v>
      </c>
      <c r="L137" s="21">
        <f t="shared" si="39"/>
        <v>52.422691346501367</v>
      </c>
      <c r="M137" s="21">
        <f t="shared" si="39"/>
        <v>52.422691346501367</v>
      </c>
      <c r="N137" s="21">
        <f t="shared" si="39"/>
        <v>52.422691346501367</v>
      </c>
      <c r="O137" s="21">
        <f t="shared" si="39"/>
        <v>52.422691346501367</v>
      </c>
      <c r="P137" s="21">
        <f t="shared" si="39"/>
        <v>52.422691346501367</v>
      </c>
      <c r="Q137" s="21">
        <f t="shared" si="39"/>
        <v>52.422691346501367</v>
      </c>
      <c r="R137" s="21">
        <f t="shared" si="39"/>
        <v>52.422691346501367</v>
      </c>
      <c r="S137" s="21">
        <f t="shared" si="39"/>
        <v>52.422691346501367</v>
      </c>
      <c r="T137" s="21">
        <f t="shared" si="39"/>
        <v>52.422691346501367</v>
      </c>
      <c r="U137" s="21">
        <f t="shared" si="39"/>
        <v>52.422691346501367</v>
      </c>
      <c r="V137" s="21">
        <f t="shared" si="39"/>
        <v>52.422691346501367</v>
      </c>
      <c r="W137" s="25"/>
      <c r="X137" s="17"/>
      <c r="Y137" s="17"/>
      <c r="Z137" s="17"/>
      <c r="AA137" s="17"/>
      <c r="AB137" s="17"/>
      <c r="AC137" s="17"/>
      <c r="AD137" s="17"/>
      <c r="AE137" s="17"/>
      <c r="AF137" s="17"/>
      <c r="AG137" s="17"/>
      <c r="AH137" s="17"/>
      <c r="AI137" s="17"/>
      <c r="AJ137" s="17"/>
      <c r="AK137" s="17"/>
      <c r="AL137" s="3"/>
      <c r="AM137" s="3"/>
      <c r="AN137" s="3"/>
      <c r="AO137" s="3"/>
    </row>
    <row r="138" spans="1:41" x14ac:dyDescent="0.35">
      <c r="A138" s="17"/>
      <c r="C138" s="3" t="s">
        <v>50</v>
      </c>
      <c r="D138" s="8" t="s">
        <v>32</v>
      </c>
      <c r="E138" s="17"/>
      <c r="F138" s="19"/>
      <c r="G138" s="19"/>
      <c r="H138" s="19"/>
      <c r="I138" s="19"/>
      <c r="J138" s="19"/>
      <c r="K138" s="21">
        <f>K128*K19</f>
        <v>23.35164950805007</v>
      </c>
      <c r="L138" s="21">
        <f t="shared" si="39"/>
        <v>23.35164950805007</v>
      </c>
      <c r="M138" s="21">
        <f t="shared" si="39"/>
        <v>23.35164950805007</v>
      </c>
      <c r="N138" s="21">
        <f t="shared" si="39"/>
        <v>23.35164950805007</v>
      </c>
      <c r="O138" s="21">
        <f t="shared" si="39"/>
        <v>23.35164950805007</v>
      </c>
      <c r="P138" s="21">
        <f t="shared" si="39"/>
        <v>23.35164950805007</v>
      </c>
      <c r="Q138" s="21">
        <f t="shared" si="39"/>
        <v>23.35164950805007</v>
      </c>
      <c r="R138" s="21">
        <f t="shared" si="39"/>
        <v>23.35164950805007</v>
      </c>
      <c r="S138" s="21">
        <f t="shared" si="39"/>
        <v>23.35164950805007</v>
      </c>
      <c r="T138" s="21">
        <f t="shared" si="39"/>
        <v>23.35164950805007</v>
      </c>
      <c r="U138" s="21">
        <f t="shared" si="39"/>
        <v>23.35164950805007</v>
      </c>
      <c r="V138" s="21">
        <f t="shared" si="39"/>
        <v>23.35164950805007</v>
      </c>
      <c r="W138" s="25"/>
      <c r="X138" s="17"/>
      <c r="Y138" s="17"/>
      <c r="Z138" s="17"/>
      <c r="AA138" s="17"/>
      <c r="AB138" s="17"/>
      <c r="AC138" s="17"/>
      <c r="AD138" s="17"/>
      <c r="AE138" s="17"/>
      <c r="AF138" s="17"/>
      <c r="AG138" s="17"/>
      <c r="AH138" s="17"/>
      <c r="AI138" s="17"/>
      <c r="AJ138" s="17"/>
      <c r="AK138" s="17"/>
      <c r="AL138" s="3"/>
      <c r="AM138" s="3"/>
      <c r="AN138" s="3"/>
      <c r="AO138" s="3"/>
    </row>
    <row r="139" spans="1:41" x14ac:dyDescent="0.35">
      <c r="A139" s="17"/>
      <c r="C139" s="3" t="s">
        <v>51</v>
      </c>
      <c r="D139" s="8" t="s">
        <v>32</v>
      </c>
      <c r="E139" s="17"/>
      <c r="F139" s="19"/>
      <c r="G139" s="19"/>
      <c r="H139" s="19"/>
      <c r="I139" s="19"/>
      <c r="J139" s="19"/>
      <c r="K139" s="19"/>
      <c r="L139" s="21">
        <f>L128*L19</f>
        <v>14.541436433251194</v>
      </c>
      <c r="M139" s="21">
        <f t="shared" si="39"/>
        <v>14.541436433251194</v>
      </c>
      <c r="N139" s="21">
        <f t="shared" si="39"/>
        <v>14.541436433251194</v>
      </c>
      <c r="O139" s="21">
        <f t="shared" si="39"/>
        <v>14.541436433251194</v>
      </c>
      <c r="P139" s="21">
        <f t="shared" si="39"/>
        <v>14.541436433251194</v>
      </c>
      <c r="Q139" s="21">
        <f t="shared" si="39"/>
        <v>14.541436433251194</v>
      </c>
      <c r="R139" s="21">
        <f t="shared" si="39"/>
        <v>14.541436433251194</v>
      </c>
      <c r="S139" s="21">
        <f t="shared" si="39"/>
        <v>14.541436433251194</v>
      </c>
      <c r="T139" s="21">
        <f t="shared" si="39"/>
        <v>14.541436433251194</v>
      </c>
      <c r="U139" s="21">
        <f t="shared" si="39"/>
        <v>14.541436433251194</v>
      </c>
      <c r="V139" s="21">
        <f t="shared" si="39"/>
        <v>14.541436433251194</v>
      </c>
      <c r="W139" s="25"/>
      <c r="X139" s="17"/>
      <c r="Y139" s="17"/>
      <c r="Z139" s="17"/>
      <c r="AA139" s="17"/>
      <c r="AB139" s="17"/>
      <c r="AC139" s="17"/>
      <c r="AD139" s="17"/>
      <c r="AE139" s="17"/>
      <c r="AF139" s="17"/>
      <c r="AG139" s="17"/>
      <c r="AH139" s="17"/>
      <c r="AI139" s="17"/>
      <c r="AJ139" s="17"/>
      <c r="AK139" s="17"/>
      <c r="AL139" s="3"/>
      <c r="AM139" s="3"/>
      <c r="AN139" s="3"/>
      <c r="AO139" s="3"/>
    </row>
    <row r="140" spans="1:41" x14ac:dyDescent="0.35">
      <c r="A140" s="17"/>
      <c r="C140" s="3" t="s">
        <v>165</v>
      </c>
      <c r="D140" s="8" t="s">
        <v>32</v>
      </c>
      <c r="E140" s="17"/>
      <c r="F140" s="19"/>
      <c r="G140" s="19"/>
      <c r="H140" s="19"/>
      <c r="I140" s="19"/>
      <c r="J140" s="19"/>
      <c r="K140" s="19"/>
      <c r="L140" s="21"/>
      <c r="M140" s="21">
        <f>M128*M19</f>
        <v>10.280765893126519</v>
      </c>
      <c r="N140" s="21">
        <f t="shared" si="39"/>
        <v>10.280765893126519</v>
      </c>
      <c r="O140" s="21">
        <f t="shared" si="39"/>
        <v>10.280765893126519</v>
      </c>
      <c r="P140" s="21">
        <f t="shared" si="39"/>
        <v>10.280765893126519</v>
      </c>
      <c r="Q140" s="21">
        <f t="shared" si="39"/>
        <v>10.280765893126519</v>
      </c>
      <c r="R140" s="21">
        <f t="shared" si="39"/>
        <v>10.280765893126519</v>
      </c>
      <c r="S140" s="21">
        <f t="shared" si="39"/>
        <v>10.280765893126519</v>
      </c>
      <c r="T140" s="21">
        <f t="shared" si="39"/>
        <v>10.280765893126519</v>
      </c>
      <c r="U140" s="21">
        <f t="shared" si="39"/>
        <v>10.280765893126519</v>
      </c>
      <c r="V140" s="21">
        <f t="shared" si="39"/>
        <v>10.280765893126519</v>
      </c>
      <c r="W140" s="25"/>
      <c r="X140" s="17"/>
      <c r="Y140" s="17"/>
      <c r="Z140" s="17"/>
      <c r="AA140" s="17"/>
      <c r="AB140" s="17"/>
      <c r="AC140" s="17"/>
      <c r="AD140" s="17"/>
      <c r="AE140" s="17"/>
      <c r="AF140" s="17"/>
      <c r="AG140" s="17"/>
      <c r="AH140" s="17"/>
      <c r="AI140" s="17"/>
      <c r="AJ140" s="17"/>
      <c r="AK140" s="17"/>
      <c r="AL140" s="3"/>
      <c r="AM140" s="3"/>
      <c r="AN140" s="3"/>
      <c r="AO140" s="3"/>
    </row>
    <row r="141" spans="1:41" x14ac:dyDescent="0.35">
      <c r="A141" s="17"/>
      <c r="C141" s="3" t="s">
        <v>166</v>
      </c>
      <c r="D141" s="8" t="s">
        <v>32</v>
      </c>
      <c r="E141" s="17"/>
      <c r="F141" s="19"/>
      <c r="G141" s="19"/>
      <c r="H141" s="19"/>
      <c r="I141" s="19"/>
      <c r="J141" s="19"/>
      <c r="K141" s="19"/>
      <c r="L141" s="21"/>
      <c r="M141" s="21"/>
      <c r="N141" s="21">
        <f>N128*N19</f>
        <v>7.0093854677588707</v>
      </c>
      <c r="O141" s="21">
        <f t="shared" si="39"/>
        <v>7.0093854677588707</v>
      </c>
      <c r="P141" s="21">
        <f t="shared" si="39"/>
        <v>7.0093854677588707</v>
      </c>
      <c r="Q141" s="21">
        <f t="shared" si="39"/>
        <v>7.0093854677588707</v>
      </c>
      <c r="R141" s="21">
        <f t="shared" si="39"/>
        <v>7.0093854677588707</v>
      </c>
      <c r="S141" s="21">
        <f t="shared" si="39"/>
        <v>7.0093854677588707</v>
      </c>
      <c r="T141" s="21">
        <f t="shared" si="39"/>
        <v>7.0093854677588707</v>
      </c>
      <c r="U141" s="21">
        <f t="shared" si="39"/>
        <v>7.0093854677588707</v>
      </c>
      <c r="V141" s="21">
        <f t="shared" si="39"/>
        <v>7.0093854677588707</v>
      </c>
      <c r="W141" s="25"/>
      <c r="X141" s="17"/>
      <c r="Y141" s="17"/>
      <c r="Z141" s="17"/>
      <c r="AA141" s="17"/>
      <c r="AB141" s="17"/>
      <c r="AC141" s="17"/>
      <c r="AD141" s="17"/>
      <c r="AE141" s="17"/>
      <c r="AF141" s="17"/>
      <c r="AG141" s="17"/>
      <c r="AH141" s="17"/>
      <c r="AI141" s="17"/>
      <c r="AJ141" s="17"/>
      <c r="AK141" s="17"/>
      <c r="AL141" s="3"/>
      <c r="AM141" s="3"/>
      <c r="AN141" s="3"/>
      <c r="AO141" s="3"/>
    </row>
    <row r="142" spans="1:41" x14ac:dyDescent="0.35">
      <c r="A142" s="17"/>
      <c r="C142" s="3" t="s">
        <v>167</v>
      </c>
      <c r="D142" s="8" t="s">
        <v>32</v>
      </c>
      <c r="E142" s="17"/>
      <c r="F142" s="19"/>
      <c r="G142" s="19"/>
      <c r="H142" s="19"/>
      <c r="I142" s="19"/>
      <c r="J142" s="19"/>
      <c r="K142" s="19"/>
      <c r="L142" s="21"/>
      <c r="M142" s="21"/>
      <c r="N142" s="21"/>
      <c r="O142" s="21">
        <f>O128*O19</f>
        <v>7.328135842309937</v>
      </c>
      <c r="P142" s="21">
        <f t="shared" si="39"/>
        <v>7.328135842309937</v>
      </c>
      <c r="Q142" s="21">
        <f t="shared" si="39"/>
        <v>7.328135842309937</v>
      </c>
      <c r="R142" s="21">
        <f t="shared" si="39"/>
        <v>7.328135842309937</v>
      </c>
      <c r="S142" s="21">
        <f t="shared" si="39"/>
        <v>7.328135842309937</v>
      </c>
      <c r="T142" s="21">
        <f t="shared" si="39"/>
        <v>7.328135842309937</v>
      </c>
      <c r="U142" s="21">
        <f t="shared" si="39"/>
        <v>7.328135842309937</v>
      </c>
      <c r="V142" s="21">
        <f t="shared" si="39"/>
        <v>7.328135842309937</v>
      </c>
      <c r="W142" s="25"/>
      <c r="X142" s="17"/>
      <c r="Y142" s="17"/>
      <c r="Z142" s="17"/>
      <c r="AA142" s="17"/>
      <c r="AB142" s="17"/>
      <c r="AC142" s="17"/>
      <c r="AD142" s="17"/>
      <c r="AE142" s="17"/>
      <c r="AF142" s="17"/>
      <c r="AG142" s="17"/>
      <c r="AH142" s="17"/>
      <c r="AI142" s="17"/>
      <c r="AJ142" s="17"/>
      <c r="AK142" s="17"/>
      <c r="AL142" s="3"/>
      <c r="AM142" s="3"/>
      <c r="AN142" s="3"/>
      <c r="AO142" s="3"/>
    </row>
    <row r="143" spans="1:41" x14ac:dyDescent="0.35">
      <c r="A143" s="17"/>
      <c r="C143" s="3" t="s">
        <v>168</v>
      </c>
      <c r="D143" s="8" t="s">
        <v>32</v>
      </c>
      <c r="E143" s="17"/>
      <c r="F143" s="19"/>
      <c r="G143" s="19"/>
      <c r="H143" s="19"/>
      <c r="I143" s="19"/>
      <c r="J143" s="19"/>
      <c r="K143" s="19"/>
      <c r="L143" s="21"/>
      <c r="M143" s="21"/>
      <c r="N143" s="21"/>
      <c r="O143" s="21"/>
      <c r="P143" s="21">
        <f>P128*P19</f>
        <v>7.7624201745744106</v>
      </c>
      <c r="Q143" s="21">
        <f t="shared" si="39"/>
        <v>7.7624201745744106</v>
      </c>
      <c r="R143" s="21">
        <f t="shared" si="39"/>
        <v>7.7624201745744106</v>
      </c>
      <c r="S143" s="21">
        <f t="shared" si="39"/>
        <v>7.7624201745744106</v>
      </c>
      <c r="T143" s="21">
        <f t="shared" si="39"/>
        <v>7.7624201745744106</v>
      </c>
      <c r="U143" s="21">
        <f t="shared" si="39"/>
        <v>7.7624201745744106</v>
      </c>
      <c r="V143" s="21">
        <f t="shared" si="39"/>
        <v>7.7624201745744106</v>
      </c>
      <c r="W143" s="25"/>
      <c r="X143" s="17"/>
      <c r="Y143" s="17"/>
      <c r="Z143" s="17"/>
      <c r="AA143" s="17"/>
      <c r="AB143" s="17"/>
      <c r="AC143" s="17"/>
      <c r="AD143" s="17"/>
      <c r="AE143" s="17"/>
      <c r="AF143" s="17"/>
      <c r="AG143" s="17"/>
      <c r="AH143" s="17"/>
      <c r="AI143" s="17"/>
      <c r="AJ143" s="17"/>
      <c r="AK143" s="17"/>
      <c r="AL143" s="3"/>
      <c r="AM143" s="3"/>
      <c r="AN143" s="3"/>
      <c r="AO143" s="3"/>
    </row>
    <row r="144" spans="1:41" x14ac:dyDescent="0.35">
      <c r="A144" s="17"/>
      <c r="C144" s="3" t="s">
        <v>169</v>
      </c>
      <c r="D144" s="8" t="s">
        <v>32</v>
      </c>
      <c r="E144" s="17"/>
      <c r="F144" s="19"/>
      <c r="G144" s="19"/>
      <c r="H144" s="19"/>
      <c r="I144" s="19"/>
      <c r="J144" s="19"/>
      <c r="K144" s="19"/>
      <c r="L144" s="21"/>
      <c r="M144" s="21"/>
      <c r="N144" s="21"/>
      <c r="O144" s="21"/>
      <c r="P144" s="21"/>
      <c r="Q144" s="21">
        <f>Q128*Q19</f>
        <v>7.551446738391606</v>
      </c>
      <c r="R144" s="21">
        <f t="shared" si="39"/>
        <v>7.551446738391606</v>
      </c>
      <c r="S144" s="21">
        <f t="shared" si="39"/>
        <v>7.551446738391606</v>
      </c>
      <c r="T144" s="21">
        <f t="shared" si="39"/>
        <v>7.551446738391606</v>
      </c>
      <c r="U144" s="21">
        <f t="shared" si="39"/>
        <v>7.551446738391606</v>
      </c>
      <c r="V144" s="21">
        <f t="shared" si="39"/>
        <v>7.551446738391606</v>
      </c>
      <c r="W144" s="25"/>
      <c r="X144" s="17"/>
      <c r="Y144" s="17"/>
      <c r="Z144" s="17"/>
      <c r="AA144" s="17"/>
      <c r="AB144" s="17"/>
      <c r="AC144" s="17"/>
      <c r="AD144" s="17"/>
      <c r="AE144" s="17"/>
      <c r="AF144" s="17"/>
      <c r="AG144" s="17"/>
      <c r="AH144" s="17"/>
      <c r="AI144" s="17"/>
      <c r="AJ144" s="17"/>
      <c r="AK144" s="17"/>
      <c r="AL144" s="3"/>
      <c r="AM144" s="3"/>
      <c r="AN144" s="3"/>
      <c r="AO144" s="3"/>
    </row>
    <row r="145" spans="1:41" x14ac:dyDescent="0.35">
      <c r="A145" s="17"/>
      <c r="C145" s="3" t="s">
        <v>252</v>
      </c>
      <c r="D145" s="8" t="s">
        <v>32</v>
      </c>
      <c r="E145" s="17"/>
      <c r="F145" s="19"/>
      <c r="G145" s="19"/>
      <c r="H145" s="19"/>
      <c r="I145" s="19"/>
      <c r="J145" s="19"/>
      <c r="K145" s="19"/>
      <c r="L145" s="21"/>
      <c r="M145" s="21"/>
      <c r="N145" s="21"/>
      <c r="O145" s="21"/>
      <c r="P145" s="21"/>
      <c r="Q145" s="21"/>
      <c r="R145" s="21">
        <f>R128*R19</f>
        <v>7.0636532516264907</v>
      </c>
      <c r="S145" s="21">
        <f t="shared" si="39"/>
        <v>7.0636532516264907</v>
      </c>
      <c r="T145" s="21">
        <f t="shared" si="39"/>
        <v>7.0636532516264907</v>
      </c>
      <c r="U145" s="21">
        <f t="shared" si="39"/>
        <v>7.0636532516264907</v>
      </c>
      <c r="V145" s="21">
        <f t="shared" si="39"/>
        <v>7.0636532516264907</v>
      </c>
      <c r="W145" s="25"/>
      <c r="X145" s="17"/>
      <c r="Y145" s="17"/>
      <c r="Z145" s="17"/>
      <c r="AA145" s="17"/>
      <c r="AB145" s="17"/>
      <c r="AC145" s="17"/>
      <c r="AD145" s="17"/>
      <c r="AE145" s="17"/>
      <c r="AF145" s="17"/>
      <c r="AG145" s="17"/>
      <c r="AH145" s="17"/>
      <c r="AI145" s="17"/>
      <c r="AJ145" s="17"/>
      <c r="AK145" s="17"/>
      <c r="AL145" s="3"/>
      <c r="AM145" s="3"/>
      <c r="AN145" s="3"/>
      <c r="AO145" s="3"/>
    </row>
    <row r="146" spans="1:41" x14ac:dyDescent="0.35">
      <c r="A146" s="17"/>
      <c r="C146" s="3" t="s">
        <v>253</v>
      </c>
      <c r="D146" s="8" t="s">
        <v>32</v>
      </c>
      <c r="E146" s="17"/>
      <c r="F146" s="19"/>
      <c r="G146" s="19"/>
      <c r="H146" s="19"/>
      <c r="I146" s="19"/>
      <c r="J146" s="19"/>
      <c r="K146" s="19"/>
      <c r="L146" s="21"/>
      <c r="M146" s="21"/>
      <c r="N146" s="21"/>
      <c r="O146" s="21"/>
      <c r="P146" s="21"/>
      <c r="Q146" s="21"/>
      <c r="R146" s="21"/>
      <c r="S146" s="21">
        <f>S128*S19</f>
        <v>6.6740498611610946</v>
      </c>
      <c r="T146" s="21">
        <f t="shared" si="39"/>
        <v>6.6740498611610946</v>
      </c>
      <c r="U146" s="21">
        <f t="shared" si="39"/>
        <v>6.6740498611610946</v>
      </c>
      <c r="V146" s="21">
        <f t="shared" si="39"/>
        <v>6.6740498611610946</v>
      </c>
      <c r="W146" s="25"/>
      <c r="X146" s="17"/>
      <c r="Y146" s="17"/>
      <c r="Z146" s="17"/>
      <c r="AA146" s="17"/>
      <c r="AB146" s="17"/>
      <c r="AC146" s="17"/>
      <c r="AD146" s="17"/>
      <c r="AE146" s="17"/>
      <c r="AF146" s="17"/>
      <c r="AG146" s="17"/>
      <c r="AH146" s="17"/>
      <c r="AI146" s="17"/>
      <c r="AJ146" s="17"/>
      <c r="AK146" s="17"/>
      <c r="AL146" s="3"/>
      <c r="AM146" s="3"/>
      <c r="AN146" s="3"/>
      <c r="AO146" s="3"/>
    </row>
    <row r="147" spans="1:41" x14ac:dyDescent="0.35">
      <c r="A147" s="17"/>
      <c r="C147" s="3" t="s">
        <v>254</v>
      </c>
      <c r="D147" s="8" t="s">
        <v>32</v>
      </c>
      <c r="E147" s="17"/>
      <c r="F147" s="19"/>
      <c r="G147" s="19"/>
      <c r="H147" s="19"/>
      <c r="I147" s="19"/>
      <c r="J147" s="19"/>
      <c r="K147" s="19"/>
      <c r="L147" s="21"/>
      <c r="M147" s="21"/>
      <c r="N147" s="21"/>
      <c r="O147" s="21"/>
      <c r="P147" s="21"/>
      <c r="Q147" s="21"/>
      <c r="R147" s="21"/>
      <c r="S147" s="21"/>
      <c r="T147" s="21">
        <f>T128*T19</f>
        <v>6.5067852704122506</v>
      </c>
      <c r="U147" s="21">
        <f t="shared" si="39"/>
        <v>6.5067852704122506</v>
      </c>
      <c r="V147" s="21">
        <f t="shared" si="39"/>
        <v>6.5067852704122506</v>
      </c>
      <c r="W147" s="25"/>
      <c r="X147" s="17"/>
      <c r="Y147" s="17"/>
      <c r="Z147" s="17"/>
      <c r="AA147" s="17"/>
      <c r="AB147" s="17"/>
      <c r="AC147" s="17"/>
      <c r="AD147" s="17"/>
      <c r="AE147" s="17"/>
      <c r="AF147" s="17"/>
      <c r="AG147" s="17"/>
      <c r="AH147" s="17"/>
      <c r="AI147" s="17"/>
      <c r="AJ147" s="17"/>
      <c r="AK147" s="17"/>
      <c r="AL147" s="3"/>
      <c r="AM147" s="3"/>
      <c r="AN147" s="3"/>
      <c r="AO147" s="3"/>
    </row>
    <row r="148" spans="1:41" x14ac:dyDescent="0.35">
      <c r="A148" s="17"/>
      <c r="C148" s="3" t="s">
        <v>255</v>
      </c>
      <c r="D148" s="8" t="s">
        <v>32</v>
      </c>
      <c r="E148" s="17"/>
      <c r="F148" s="19"/>
      <c r="G148" s="19"/>
      <c r="H148" s="19"/>
      <c r="I148" s="19"/>
      <c r="J148" s="19"/>
      <c r="K148" s="19"/>
      <c r="L148" s="21"/>
      <c r="M148" s="21"/>
      <c r="N148" s="21"/>
      <c r="O148" s="21"/>
      <c r="P148" s="21"/>
      <c r="Q148" s="21"/>
      <c r="R148" s="21"/>
      <c r="S148" s="21"/>
      <c r="T148" s="21"/>
      <c r="U148" s="21">
        <f>U128*U19</f>
        <v>5.9200520734580699</v>
      </c>
      <c r="V148" s="21">
        <f t="shared" si="39"/>
        <v>5.9200520734580699</v>
      </c>
      <c r="W148" s="25"/>
      <c r="X148" s="17"/>
      <c r="Y148" s="17"/>
      <c r="Z148" s="17"/>
      <c r="AA148" s="17"/>
      <c r="AB148" s="17"/>
      <c r="AC148" s="17"/>
      <c r="AD148" s="17"/>
      <c r="AE148" s="17"/>
      <c r="AF148" s="17"/>
      <c r="AG148" s="17"/>
      <c r="AH148" s="17"/>
      <c r="AI148" s="17"/>
      <c r="AJ148" s="17"/>
      <c r="AK148" s="17"/>
      <c r="AL148" s="3"/>
      <c r="AM148" s="3"/>
      <c r="AN148" s="3"/>
      <c r="AO148" s="3"/>
    </row>
    <row r="149" spans="1:41" x14ac:dyDescent="0.35">
      <c r="A149" s="17"/>
      <c r="C149" s="3" t="s">
        <v>256</v>
      </c>
      <c r="D149" s="8" t="s">
        <v>32</v>
      </c>
      <c r="E149" s="17"/>
      <c r="F149" s="19"/>
      <c r="G149" s="19"/>
      <c r="H149" s="19"/>
      <c r="I149" s="19"/>
      <c r="J149" s="19"/>
      <c r="K149" s="19"/>
      <c r="L149" s="21"/>
      <c r="M149" s="21"/>
      <c r="N149" s="21"/>
      <c r="O149" s="21"/>
      <c r="P149" s="21"/>
      <c r="Q149" s="21"/>
      <c r="R149" s="21"/>
      <c r="S149" s="21"/>
      <c r="T149" s="21"/>
      <c r="U149" s="21"/>
      <c r="V149" s="21">
        <f>V128*V19</f>
        <v>5.4210941709783436</v>
      </c>
      <c r="W149" s="25"/>
      <c r="X149" s="17"/>
      <c r="Y149" s="17"/>
      <c r="Z149" s="17"/>
      <c r="AA149" s="17"/>
      <c r="AB149" s="17"/>
      <c r="AC149" s="17"/>
      <c r="AD149" s="17"/>
      <c r="AE149" s="17"/>
      <c r="AF149" s="17"/>
      <c r="AG149" s="17"/>
      <c r="AH149" s="17"/>
      <c r="AI149" s="17"/>
      <c r="AJ149" s="17"/>
      <c r="AK149" s="17"/>
      <c r="AL149" s="3"/>
      <c r="AM149" s="3"/>
      <c r="AN149" s="3"/>
      <c r="AO149" s="3"/>
    </row>
    <row r="150" spans="1:41" x14ac:dyDescent="0.35">
      <c r="A150" s="17"/>
      <c r="C150" s="9" t="s">
        <v>257</v>
      </c>
      <c r="D150" s="10" t="s">
        <v>32</v>
      </c>
      <c r="E150" s="23"/>
      <c r="F150" s="22">
        <f>SUM(F133:F149)</f>
        <v>0</v>
      </c>
      <c r="G150" s="22">
        <f t="shared" ref="G150:V150" si="40">SUM(G133:G149)</f>
        <v>0</v>
      </c>
      <c r="H150" s="22">
        <f t="shared" si="40"/>
        <v>155.83216993356652</v>
      </c>
      <c r="I150" s="22">
        <f t="shared" si="40"/>
        <v>257.45477973920407</v>
      </c>
      <c r="J150" s="22">
        <f t="shared" si="40"/>
        <v>309.87747108570545</v>
      </c>
      <c r="K150" s="22">
        <f t="shared" si="40"/>
        <v>333.22912059375551</v>
      </c>
      <c r="L150" s="22">
        <f t="shared" si="40"/>
        <v>347.7705570270067</v>
      </c>
      <c r="M150" s="22">
        <f t="shared" si="40"/>
        <v>358.0513229201332</v>
      </c>
      <c r="N150" s="22">
        <f t="shared" si="40"/>
        <v>365.06070838789208</v>
      </c>
      <c r="O150" s="22">
        <f t="shared" si="40"/>
        <v>372.38884423020204</v>
      </c>
      <c r="P150" s="22">
        <f t="shared" si="40"/>
        <v>380.15126440477644</v>
      </c>
      <c r="Q150" s="22">
        <f t="shared" si="40"/>
        <v>387.70271114316807</v>
      </c>
      <c r="R150" s="22">
        <f t="shared" si="40"/>
        <v>394.76636439479455</v>
      </c>
      <c r="S150" s="22">
        <f t="shared" si="40"/>
        <v>401.44041425595566</v>
      </c>
      <c r="T150" s="22">
        <f t="shared" si="40"/>
        <v>407.94719952636791</v>
      </c>
      <c r="U150" s="22">
        <f t="shared" si="40"/>
        <v>413.86725159982598</v>
      </c>
      <c r="V150" s="22">
        <f t="shared" si="40"/>
        <v>419.28834577080431</v>
      </c>
      <c r="W150" s="25"/>
      <c r="X150" s="17"/>
      <c r="Y150" s="17"/>
      <c r="Z150" s="17"/>
      <c r="AA150" s="17"/>
      <c r="AB150" s="17"/>
      <c r="AC150" s="17"/>
      <c r="AD150" s="17"/>
      <c r="AE150" s="17"/>
      <c r="AF150" s="17"/>
      <c r="AG150" s="17"/>
      <c r="AH150" s="17"/>
      <c r="AI150" s="17"/>
      <c r="AJ150" s="17"/>
      <c r="AK150" s="17"/>
      <c r="AL150" s="3"/>
      <c r="AM150" s="3"/>
      <c r="AN150" s="3"/>
      <c r="AO150" s="3"/>
    </row>
    <row r="151" spans="1:41" x14ac:dyDescent="0.35">
      <c r="A151" s="17"/>
      <c r="C151" s="9"/>
      <c r="D151" s="10"/>
      <c r="E151" s="23"/>
      <c r="F151" s="22"/>
      <c r="G151" s="22"/>
      <c r="H151" s="22"/>
      <c r="I151" s="22"/>
      <c r="J151" s="22"/>
      <c r="K151" s="22"/>
      <c r="L151" s="22"/>
      <c r="M151" s="22"/>
      <c r="N151" s="22"/>
      <c r="O151" s="22"/>
      <c r="P151" s="22"/>
      <c r="Q151" s="22"/>
      <c r="R151" s="22"/>
      <c r="S151" s="22"/>
      <c r="T151" s="22"/>
      <c r="U151" s="22"/>
      <c r="V151" s="22"/>
      <c r="W151" s="25"/>
      <c r="X151" s="17"/>
      <c r="Y151" s="17"/>
      <c r="Z151" s="17"/>
      <c r="AA151" s="17"/>
      <c r="AB151" s="17"/>
      <c r="AC151" s="17"/>
      <c r="AD151" s="17"/>
      <c r="AE151" s="17"/>
      <c r="AF151" s="17"/>
      <c r="AG151" s="17"/>
      <c r="AH151" s="17"/>
      <c r="AI151" s="17"/>
      <c r="AJ151" s="17"/>
      <c r="AK151" s="17"/>
      <c r="AL151" s="3"/>
      <c r="AM151" s="3"/>
      <c r="AN151" s="3"/>
      <c r="AO151" s="3"/>
    </row>
    <row r="152" spans="1:41" s="3" customFormat="1" ht="12" x14ac:dyDescent="0.3">
      <c r="A152" s="17"/>
      <c r="C152" s="9" t="s">
        <v>260</v>
      </c>
      <c r="D152" s="8"/>
      <c r="E152" s="17"/>
      <c r="F152" s="20"/>
      <c r="G152" s="20"/>
      <c r="H152" s="20"/>
      <c r="I152" s="20"/>
      <c r="J152" s="20"/>
      <c r="K152" s="20"/>
      <c r="L152" s="20"/>
      <c r="M152" s="20"/>
      <c r="N152" s="20"/>
      <c r="O152" s="20"/>
      <c r="P152" s="20"/>
      <c r="Q152" s="20"/>
      <c r="R152" s="20"/>
      <c r="S152" s="20"/>
      <c r="T152" s="20"/>
      <c r="U152" s="20"/>
      <c r="V152" s="20"/>
      <c r="W152" s="17"/>
      <c r="X152" s="17"/>
      <c r="Y152" s="17"/>
      <c r="Z152" s="4">
        <v>2021</v>
      </c>
      <c r="AA152" s="4">
        <f t="shared" ref="AA152:AN152" si="41">Z152+1</f>
        <v>2022</v>
      </c>
      <c r="AB152" s="4">
        <f t="shared" si="41"/>
        <v>2023</v>
      </c>
      <c r="AC152" s="4">
        <f t="shared" si="41"/>
        <v>2024</v>
      </c>
      <c r="AD152" s="4">
        <f t="shared" si="41"/>
        <v>2025</v>
      </c>
      <c r="AE152" s="4">
        <f t="shared" si="41"/>
        <v>2026</v>
      </c>
      <c r="AF152" s="4">
        <f t="shared" si="41"/>
        <v>2027</v>
      </c>
      <c r="AG152" s="4">
        <f t="shared" si="41"/>
        <v>2028</v>
      </c>
      <c r="AH152" s="4">
        <f t="shared" si="41"/>
        <v>2029</v>
      </c>
      <c r="AI152" s="4">
        <f t="shared" si="41"/>
        <v>2030</v>
      </c>
      <c r="AJ152" s="4">
        <f t="shared" si="41"/>
        <v>2031</v>
      </c>
      <c r="AK152" s="4">
        <f t="shared" si="41"/>
        <v>2032</v>
      </c>
      <c r="AL152" s="4">
        <f t="shared" si="41"/>
        <v>2033</v>
      </c>
      <c r="AM152" s="4">
        <f t="shared" si="41"/>
        <v>2034</v>
      </c>
      <c r="AN152" s="4">
        <f t="shared" si="41"/>
        <v>2035</v>
      </c>
    </row>
    <row r="153" spans="1:41" s="3" customFormat="1" ht="12" x14ac:dyDescent="0.3">
      <c r="A153" s="17"/>
      <c r="C153" s="3" t="s">
        <v>261</v>
      </c>
      <c r="D153" s="53" t="s">
        <v>262</v>
      </c>
      <c r="E153" s="17"/>
      <c r="F153" s="20"/>
      <c r="G153" s="54" t="s">
        <v>263</v>
      </c>
      <c r="H153" s="20"/>
      <c r="I153" s="20"/>
      <c r="J153" s="20"/>
      <c r="K153" s="20"/>
      <c r="L153" s="20"/>
      <c r="M153" s="20"/>
      <c r="N153" s="54" t="s">
        <v>397</v>
      </c>
      <c r="O153" s="20"/>
      <c r="P153" s="20"/>
      <c r="Q153" s="20"/>
      <c r="R153" s="20"/>
      <c r="S153" s="20"/>
      <c r="T153" s="20"/>
      <c r="U153" s="20"/>
      <c r="V153" s="20"/>
      <c r="W153" s="17"/>
      <c r="X153" s="17"/>
      <c r="Y153" s="17"/>
      <c r="Z153" s="49" t="s">
        <v>398</v>
      </c>
      <c r="AA153" s="17"/>
      <c r="AB153" s="17"/>
      <c r="AC153" s="17"/>
      <c r="AD153" s="17"/>
      <c r="AE153" s="17"/>
      <c r="AF153" s="17"/>
      <c r="AG153" s="17"/>
      <c r="AH153" s="17"/>
      <c r="AI153" s="17"/>
      <c r="AJ153" s="63"/>
      <c r="AK153" s="63"/>
      <c r="AL153" s="64"/>
      <c r="AM153" s="64"/>
      <c r="AN153" s="64"/>
      <c r="AO153" s="64"/>
    </row>
    <row r="154" spans="1:41" x14ac:dyDescent="0.35">
      <c r="A154" s="17"/>
      <c r="C154" s="3" t="s">
        <v>170</v>
      </c>
      <c r="D154" s="8" t="s">
        <v>32</v>
      </c>
      <c r="E154" s="17"/>
      <c r="F154" s="21">
        <f>F129*F20</f>
        <v>0</v>
      </c>
      <c r="G154" s="21">
        <f>IF(G$9&gt;$D$6,0,F154)</f>
        <v>0</v>
      </c>
      <c r="H154" s="21">
        <f>IF(H$9&gt;$D$6,0,G154)</f>
        <v>0</v>
      </c>
      <c r="I154" s="21">
        <f t="shared" ref="I154:V167" si="42">IF(I$9&gt;$D$6,0,H154)</f>
        <v>0</v>
      </c>
      <c r="J154" s="21">
        <f t="shared" si="42"/>
        <v>0</v>
      </c>
      <c r="K154" s="21">
        <f t="shared" si="42"/>
        <v>0</v>
      </c>
      <c r="L154" s="21">
        <f t="shared" si="42"/>
        <v>0</v>
      </c>
      <c r="M154" s="21">
        <f t="shared" si="42"/>
        <v>0</v>
      </c>
      <c r="N154" s="21">
        <f t="shared" si="42"/>
        <v>0</v>
      </c>
      <c r="O154" s="21">
        <f t="shared" si="42"/>
        <v>0</v>
      </c>
      <c r="P154" s="21">
        <f t="shared" si="42"/>
        <v>0</v>
      </c>
      <c r="Q154" s="21">
        <f t="shared" si="42"/>
        <v>0</v>
      </c>
      <c r="R154" s="21">
        <f t="shared" si="42"/>
        <v>0</v>
      </c>
      <c r="S154" s="21">
        <f t="shared" si="42"/>
        <v>0</v>
      </c>
      <c r="T154" s="21">
        <f t="shared" si="42"/>
        <v>0</v>
      </c>
      <c r="U154" s="21">
        <f t="shared" si="42"/>
        <v>0</v>
      </c>
      <c r="V154" s="21">
        <f t="shared" si="42"/>
        <v>0</v>
      </c>
      <c r="W154" s="25"/>
      <c r="X154" s="17"/>
      <c r="Y154" s="17"/>
      <c r="Z154" s="49"/>
      <c r="AA154" s="49"/>
      <c r="AB154" s="49"/>
      <c r="AC154" s="49"/>
      <c r="AD154" s="49"/>
      <c r="AE154" s="49"/>
      <c r="AF154" s="49"/>
      <c r="AG154" s="49"/>
      <c r="AH154" s="17"/>
      <c r="AI154" s="17"/>
      <c r="AJ154" s="17"/>
      <c r="AK154" s="17"/>
      <c r="AL154" s="3"/>
      <c r="AM154" s="3"/>
      <c r="AN154" s="3"/>
      <c r="AO154" s="3"/>
    </row>
    <row r="155" spans="1:41" x14ac:dyDescent="0.35">
      <c r="A155" s="17"/>
      <c r="C155" s="3" t="s">
        <v>132</v>
      </c>
      <c r="D155" s="8" t="s">
        <v>32</v>
      </c>
      <c r="E155" s="17"/>
      <c r="F155" s="19"/>
      <c r="G155" s="21">
        <f>G129*G20</f>
        <v>0</v>
      </c>
      <c r="H155" s="21">
        <f>IF(H$9&gt;$D$6,0,G155)</f>
        <v>0</v>
      </c>
      <c r="I155" s="21">
        <f t="shared" si="42"/>
        <v>0</v>
      </c>
      <c r="J155" s="21">
        <f t="shared" si="42"/>
        <v>0</v>
      </c>
      <c r="K155" s="21">
        <f t="shared" si="42"/>
        <v>0</v>
      </c>
      <c r="L155" s="21">
        <f t="shared" si="42"/>
        <v>0</v>
      </c>
      <c r="M155" s="21">
        <f t="shared" si="42"/>
        <v>0</v>
      </c>
      <c r="N155" s="21">
        <f t="shared" si="42"/>
        <v>0</v>
      </c>
      <c r="O155" s="21">
        <f t="shared" si="42"/>
        <v>0</v>
      </c>
      <c r="P155" s="21">
        <f t="shared" si="42"/>
        <v>0</v>
      </c>
      <c r="Q155" s="21">
        <f t="shared" si="42"/>
        <v>0</v>
      </c>
      <c r="R155" s="21">
        <f t="shared" si="42"/>
        <v>0</v>
      </c>
      <c r="S155" s="21">
        <f t="shared" si="42"/>
        <v>0</v>
      </c>
      <c r="T155" s="21">
        <f t="shared" si="42"/>
        <v>0</v>
      </c>
      <c r="U155" s="21">
        <f t="shared" si="42"/>
        <v>0</v>
      </c>
      <c r="V155" s="21">
        <f t="shared" si="42"/>
        <v>0</v>
      </c>
      <c r="W155" s="25"/>
      <c r="X155" s="17"/>
      <c r="Y155" s="17"/>
      <c r="Z155" s="49"/>
      <c r="AA155" s="49"/>
      <c r="AB155" s="49"/>
      <c r="AC155" s="49"/>
      <c r="AD155" s="49"/>
      <c r="AE155" s="49"/>
      <c r="AF155" s="49"/>
      <c r="AG155" s="49"/>
      <c r="AH155" s="49"/>
      <c r="AI155" s="17"/>
      <c r="AJ155" s="17"/>
      <c r="AK155" s="17"/>
      <c r="AL155" s="3"/>
      <c r="AM155" s="3"/>
      <c r="AN155" s="3"/>
      <c r="AO155" s="3"/>
    </row>
    <row r="156" spans="1:41" x14ac:dyDescent="0.35">
      <c r="A156" s="17"/>
      <c r="C156" s="3" t="s">
        <v>133</v>
      </c>
      <c r="D156" s="8" t="s">
        <v>32</v>
      </c>
      <c r="E156" s="17"/>
      <c r="F156" s="19"/>
      <c r="G156" s="19"/>
      <c r="H156" s="21">
        <f>H129*H20</f>
        <v>6289.4918301542475</v>
      </c>
      <c r="I156" s="21">
        <f>IF(I$9&gt;$D$6,0,H156)</f>
        <v>6289.4918301542475</v>
      </c>
      <c r="J156" s="21">
        <f t="shared" si="42"/>
        <v>6289.4918301542475</v>
      </c>
      <c r="K156" s="21">
        <f t="shared" si="42"/>
        <v>6289.4918301542475</v>
      </c>
      <c r="L156" s="21">
        <f t="shared" si="42"/>
        <v>6289.4918301542475</v>
      </c>
      <c r="M156" s="21">
        <f t="shared" si="42"/>
        <v>6289.4918301542475</v>
      </c>
      <c r="N156" s="21">
        <f t="shared" si="42"/>
        <v>6289.4918301542475</v>
      </c>
      <c r="O156" s="21">
        <f t="shared" si="42"/>
        <v>6289.4918301542475</v>
      </c>
      <c r="P156" s="21">
        <f t="shared" si="42"/>
        <v>6289.4918301542475</v>
      </c>
      <c r="Q156" s="21">
        <f t="shared" si="42"/>
        <v>6289.4918301542475</v>
      </c>
      <c r="R156" s="21">
        <f t="shared" si="42"/>
        <v>6289.4918301542475</v>
      </c>
      <c r="S156" s="21">
        <f t="shared" si="42"/>
        <v>6289.4918301542475</v>
      </c>
      <c r="T156" s="21">
        <f t="shared" si="42"/>
        <v>6289.4918301542475</v>
      </c>
      <c r="U156" s="21">
        <f t="shared" si="42"/>
        <v>6289.4918301542475</v>
      </c>
      <c r="V156" s="21">
        <f t="shared" si="42"/>
        <v>6289.4918301542475</v>
      </c>
      <c r="W156" s="25"/>
      <c r="X156" s="17"/>
      <c r="Y156" s="17"/>
      <c r="Z156" s="65">
        <f>H20</f>
        <v>113.6655150027876</v>
      </c>
      <c r="AA156" s="65">
        <f>IF(I$9&gt;$D$6,0,Z156)</f>
        <v>113.6655150027876</v>
      </c>
      <c r="AB156" s="65">
        <f t="shared" ref="AB156:AN167" si="43">IF(J$9&gt;$D$6,0,AA156)</f>
        <v>113.6655150027876</v>
      </c>
      <c r="AC156" s="65">
        <f t="shared" si="43"/>
        <v>113.6655150027876</v>
      </c>
      <c r="AD156" s="65">
        <f t="shared" si="43"/>
        <v>113.6655150027876</v>
      </c>
      <c r="AE156" s="65">
        <f t="shared" si="43"/>
        <v>113.6655150027876</v>
      </c>
      <c r="AF156" s="65">
        <f t="shared" si="43"/>
        <v>113.6655150027876</v>
      </c>
      <c r="AG156" s="65">
        <f t="shared" si="43"/>
        <v>113.6655150027876</v>
      </c>
      <c r="AH156" s="65">
        <f t="shared" si="43"/>
        <v>113.6655150027876</v>
      </c>
      <c r="AI156" s="65">
        <f t="shared" si="43"/>
        <v>113.6655150027876</v>
      </c>
      <c r="AJ156" s="65">
        <f t="shared" si="43"/>
        <v>113.6655150027876</v>
      </c>
      <c r="AK156" s="65">
        <f t="shared" si="43"/>
        <v>113.6655150027876</v>
      </c>
      <c r="AL156" s="65">
        <f t="shared" si="43"/>
        <v>113.6655150027876</v>
      </c>
      <c r="AM156" s="65">
        <f t="shared" si="43"/>
        <v>113.6655150027876</v>
      </c>
      <c r="AN156" s="65">
        <f t="shared" si="43"/>
        <v>113.6655150027876</v>
      </c>
      <c r="AO156" s="3"/>
    </row>
    <row r="157" spans="1:41" x14ac:dyDescent="0.35">
      <c r="A157" s="17"/>
      <c r="C157" s="3" t="s">
        <v>134</v>
      </c>
      <c r="D157" s="8" t="s">
        <v>32</v>
      </c>
      <c r="E157" s="17"/>
      <c r="F157" s="19"/>
      <c r="G157" s="19"/>
      <c r="H157" s="19"/>
      <c r="I157" s="21">
        <f>I129*I20</f>
        <v>4876.9098286208937</v>
      </c>
      <c r="J157" s="21">
        <f>IF(J$9&gt;$D$6,0,I157)</f>
        <v>4876.9098286208937</v>
      </c>
      <c r="K157" s="21">
        <f t="shared" si="42"/>
        <v>4876.9098286208937</v>
      </c>
      <c r="L157" s="21">
        <f t="shared" si="42"/>
        <v>4876.9098286208937</v>
      </c>
      <c r="M157" s="21">
        <f t="shared" si="42"/>
        <v>4876.9098286208937</v>
      </c>
      <c r="N157" s="21">
        <f t="shared" si="42"/>
        <v>4876.9098286208937</v>
      </c>
      <c r="O157" s="21">
        <f t="shared" si="42"/>
        <v>4876.9098286208937</v>
      </c>
      <c r="P157" s="21">
        <f t="shared" si="42"/>
        <v>4876.9098286208937</v>
      </c>
      <c r="Q157" s="21">
        <f t="shared" si="42"/>
        <v>4876.9098286208937</v>
      </c>
      <c r="R157" s="21">
        <f t="shared" si="42"/>
        <v>4876.9098286208937</v>
      </c>
      <c r="S157" s="21">
        <f t="shared" si="42"/>
        <v>4876.9098286208937</v>
      </c>
      <c r="T157" s="21">
        <f t="shared" si="42"/>
        <v>4876.9098286208937</v>
      </c>
      <c r="U157" s="21">
        <f t="shared" si="42"/>
        <v>4876.9098286208937</v>
      </c>
      <c r="V157" s="21">
        <f t="shared" si="42"/>
        <v>4876.9098286208937</v>
      </c>
      <c r="W157" s="25"/>
      <c r="X157" s="17"/>
      <c r="Y157" s="17"/>
      <c r="Z157" s="17"/>
      <c r="AA157" s="65">
        <f>I20</f>
        <v>92.810852434050418</v>
      </c>
      <c r="AB157" s="65">
        <f>IF(J$9&gt;$D$6,0,AA157)</f>
        <v>92.810852434050418</v>
      </c>
      <c r="AC157" s="65">
        <f t="shared" si="43"/>
        <v>92.810852434050418</v>
      </c>
      <c r="AD157" s="65">
        <f t="shared" si="43"/>
        <v>92.810852434050418</v>
      </c>
      <c r="AE157" s="65">
        <f t="shared" si="43"/>
        <v>92.810852434050418</v>
      </c>
      <c r="AF157" s="65">
        <f t="shared" si="43"/>
        <v>92.810852434050418</v>
      </c>
      <c r="AG157" s="65">
        <f t="shared" si="43"/>
        <v>92.810852434050418</v>
      </c>
      <c r="AH157" s="65">
        <f t="shared" si="43"/>
        <v>92.810852434050418</v>
      </c>
      <c r="AI157" s="65">
        <f t="shared" si="43"/>
        <v>92.810852434050418</v>
      </c>
      <c r="AJ157" s="65">
        <f t="shared" si="43"/>
        <v>92.810852434050418</v>
      </c>
      <c r="AK157" s="65">
        <f t="shared" si="43"/>
        <v>92.810852434050418</v>
      </c>
      <c r="AL157" s="65">
        <f t="shared" si="43"/>
        <v>92.810852434050418</v>
      </c>
      <c r="AM157" s="65">
        <f t="shared" si="43"/>
        <v>92.810852434050418</v>
      </c>
      <c r="AN157" s="65">
        <f t="shared" si="43"/>
        <v>92.810852434050418</v>
      </c>
      <c r="AO157" s="3"/>
    </row>
    <row r="158" spans="1:41" x14ac:dyDescent="0.35">
      <c r="A158" s="17"/>
      <c r="C158" s="3" t="s">
        <v>135</v>
      </c>
      <c r="D158" s="8" t="s">
        <v>32</v>
      </c>
      <c r="E158" s="17"/>
      <c r="F158" s="19"/>
      <c r="G158" s="19"/>
      <c r="H158" s="19"/>
      <c r="I158" s="19"/>
      <c r="J158" s="21">
        <f>J129*J20</f>
        <v>2803.9540593627253</v>
      </c>
      <c r="K158" s="21">
        <f>IF(K$9&gt;$D$6,0,J158)</f>
        <v>2803.9540593627253</v>
      </c>
      <c r="L158" s="21">
        <f t="shared" si="42"/>
        <v>2803.9540593627253</v>
      </c>
      <c r="M158" s="21">
        <f t="shared" si="42"/>
        <v>2803.9540593627253</v>
      </c>
      <c r="N158" s="21">
        <f t="shared" si="42"/>
        <v>2803.9540593627253</v>
      </c>
      <c r="O158" s="21">
        <f t="shared" si="42"/>
        <v>2803.9540593627253</v>
      </c>
      <c r="P158" s="21">
        <f t="shared" si="42"/>
        <v>2803.9540593627253</v>
      </c>
      <c r="Q158" s="21">
        <f t="shared" si="42"/>
        <v>2803.9540593627253</v>
      </c>
      <c r="R158" s="21">
        <f t="shared" si="42"/>
        <v>2803.9540593627253</v>
      </c>
      <c r="S158" s="21">
        <f t="shared" si="42"/>
        <v>2803.9540593627253</v>
      </c>
      <c r="T158" s="21">
        <f t="shared" si="42"/>
        <v>2803.9540593627253</v>
      </c>
      <c r="U158" s="21">
        <f t="shared" si="42"/>
        <v>2803.9540593627253</v>
      </c>
      <c r="V158" s="21">
        <f t="shared" si="42"/>
        <v>2803.9540593627253</v>
      </c>
      <c r="W158" s="25"/>
      <c r="X158" s="17"/>
      <c r="Y158" s="17"/>
      <c r="Z158" s="17"/>
      <c r="AA158" s="17"/>
      <c r="AB158" s="65">
        <f>J20</f>
        <v>56.816155638784686</v>
      </c>
      <c r="AC158" s="65">
        <f>IF(K$9&gt;$D$6,0,AB158)</f>
        <v>56.816155638784686</v>
      </c>
      <c r="AD158" s="65">
        <f t="shared" si="43"/>
        <v>56.816155638784686</v>
      </c>
      <c r="AE158" s="65">
        <f t="shared" si="43"/>
        <v>56.816155638784686</v>
      </c>
      <c r="AF158" s="65">
        <f t="shared" si="43"/>
        <v>56.816155638784686</v>
      </c>
      <c r="AG158" s="65">
        <f t="shared" si="43"/>
        <v>56.816155638784686</v>
      </c>
      <c r="AH158" s="65">
        <f t="shared" si="43"/>
        <v>56.816155638784686</v>
      </c>
      <c r="AI158" s="65">
        <f t="shared" si="43"/>
        <v>56.816155638784686</v>
      </c>
      <c r="AJ158" s="65">
        <f t="shared" si="43"/>
        <v>56.816155638784686</v>
      </c>
      <c r="AK158" s="65">
        <f t="shared" si="43"/>
        <v>56.816155638784686</v>
      </c>
      <c r="AL158" s="65">
        <f t="shared" si="43"/>
        <v>56.816155638784686</v>
      </c>
      <c r="AM158" s="65">
        <f t="shared" si="43"/>
        <v>56.816155638784686</v>
      </c>
      <c r="AN158" s="65">
        <f t="shared" si="43"/>
        <v>56.816155638784686</v>
      </c>
      <c r="AO158" s="3"/>
    </row>
    <row r="159" spans="1:41" x14ac:dyDescent="0.35">
      <c r="A159" s="17"/>
      <c r="C159" s="3" t="s">
        <v>136</v>
      </c>
      <c r="D159" s="8" t="s">
        <v>32</v>
      </c>
      <c r="E159" s="17"/>
      <c r="F159" s="19"/>
      <c r="G159" s="19"/>
      <c r="H159" s="19"/>
      <c r="I159" s="19"/>
      <c r="J159" s="19"/>
      <c r="K159" s="21">
        <f>K129*K20</f>
        <v>1234.5019377874744</v>
      </c>
      <c r="L159" s="21">
        <f>IF(L$9&gt;$D$6,0,K159)</f>
        <v>1234.5019377874744</v>
      </c>
      <c r="M159" s="21">
        <f t="shared" si="42"/>
        <v>1234.5019377874744</v>
      </c>
      <c r="N159" s="21">
        <f t="shared" si="42"/>
        <v>1234.5019377874744</v>
      </c>
      <c r="O159" s="21">
        <f t="shared" si="42"/>
        <v>1234.5019377874744</v>
      </c>
      <c r="P159" s="21">
        <f t="shared" si="42"/>
        <v>1234.5019377874744</v>
      </c>
      <c r="Q159" s="21">
        <f t="shared" si="42"/>
        <v>1234.5019377874744</v>
      </c>
      <c r="R159" s="21">
        <f t="shared" si="42"/>
        <v>1234.5019377874744</v>
      </c>
      <c r="S159" s="21">
        <f t="shared" si="42"/>
        <v>1234.5019377874744</v>
      </c>
      <c r="T159" s="21">
        <f t="shared" si="42"/>
        <v>1234.5019377874744</v>
      </c>
      <c r="U159" s="21">
        <f t="shared" si="42"/>
        <v>1234.5019377874744</v>
      </c>
      <c r="V159" s="21">
        <f t="shared" si="42"/>
        <v>1234.5019377874744</v>
      </c>
      <c r="W159" s="25"/>
      <c r="X159" s="17"/>
      <c r="Y159" s="17"/>
      <c r="Z159" s="17"/>
      <c r="AA159" s="17"/>
      <c r="AB159" s="17"/>
      <c r="AC159" s="65">
        <f>K20</f>
        <v>26.535707041707763</v>
      </c>
      <c r="AD159" s="65">
        <f>IF(L$9&gt;$D$6,0,AC159)</f>
        <v>26.535707041707763</v>
      </c>
      <c r="AE159" s="65">
        <f t="shared" si="43"/>
        <v>26.535707041707763</v>
      </c>
      <c r="AF159" s="65">
        <f t="shared" si="43"/>
        <v>26.535707041707763</v>
      </c>
      <c r="AG159" s="65">
        <f t="shared" si="43"/>
        <v>26.535707041707763</v>
      </c>
      <c r="AH159" s="65">
        <f t="shared" si="43"/>
        <v>26.535707041707763</v>
      </c>
      <c r="AI159" s="65">
        <f t="shared" si="43"/>
        <v>26.535707041707763</v>
      </c>
      <c r="AJ159" s="65">
        <f t="shared" si="43"/>
        <v>26.535707041707763</v>
      </c>
      <c r="AK159" s="65">
        <f t="shared" si="43"/>
        <v>26.535707041707763</v>
      </c>
      <c r="AL159" s="65">
        <f t="shared" si="43"/>
        <v>26.535707041707763</v>
      </c>
      <c r="AM159" s="65">
        <f t="shared" si="43"/>
        <v>26.535707041707763</v>
      </c>
      <c r="AN159" s="65">
        <f t="shared" si="43"/>
        <v>26.535707041707763</v>
      </c>
      <c r="AO159" s="3"/>
    </row>
    <row r="160" spans="1:41" x14ac:dyDescent="0.35">
      <c r="A160" s="17"/>
      <c r="C160" s="3" t="s">
        <v>137</v>
      </c>
      <c r="D160" s="8" t="s">
        <v>32</v>
      </c>
      <c r="E160" s="17"/>
      <c r="F160" s="19"/>
      <c r="G160" s="19"/>
      <c r="H160" s="19"/>
      <c r="I160" s="19"/>
      <c r="J160" s="19"/>
      <c r="K160" s="19"/>
      <c r="L160" s="21">
        <f>L129*L20</f>
        <v>727.66667282374453</v>
      </c>
      <c r="M160" s="21">
        <f>IF(M$9&gt;$D$6,0,L160)</f>
        <v>727.66667282374453</v>
      </c>
      <c r="N160" s="21">
        <f t="shared" si="42"/>
        <v>727.66667282374453</v>
      </c>
      <c r="O160" s="21">
        <f t="shared" si="42"/>
        <v>727.66667282374453</v>
      </c>
      <c r="P160" s="21">
        <f t="shared" si="42"/>
        <v>727.66667282374453</v>
      </c>
      <c r="Q160" s="21">
        <f t="shared" si="42"/>
        <v>727.66667282374453</v>
      </c>
      <c r="R160" s="21">
        <f t="shared" si="42"/>
        <v>727.66667282374453</v>
      </c>
      <c r="S160" s="21">
        <f t="shared" si="42"/>
        <v>727.66667282374453</v>
      </c>
      <c r="T160" s="21">
        <f t="shared" si="42"/>
        <v>727.66667282374453</v>
      </c>
      <c r="U160" s="21">
        <f t="shared" si="42"/>
        <v>727.66667282374453</v>
      </c>
      <c r="V160" s="21">
        <f t="shared" si="42"/>
        <v>727.66667282374453</v>
      </c>
      <c r="W160" s="25"/>
      <c r="X160" s="17"/>
      <c r="Y160" s="17"/>
      <c r="Z160" s="17"/>
      <c r="AA160" s="17"/>
      <c r="AB160" s="17"/>
      <c r="AC160" s="17"/>
      <c r="AD160" s="65">
        <f>L20</f>
        <v>16.537878927812375</v>
      </c>
      <c r="AE160" s="65">
        <f>IF(M$9&gt;$D$6,0,AD160)</f>
        <v>16.537878927812375</v>
      </c>
      <c r="AF160" s="65">
        <f t="shared" si="43"/>
        <v>16.537878927812375</v>
      </c>
      <c r="AG160" s="65">
        <f t="shared" si="43"/>
        <v>16.537878927812375</v>
      </c>
      <c r="AH160" s="65">
        <f t="shared" si="43"/>
        <v>16.537878927812375</v>
      </c>
      <c r="AI160" s="65">
        <f t="shared" si="43"/>
        <v>16.537878927812375</v>
      </c>
      <c r="AJ160" s="65">
        <f t="shared" si="43"/>
        <v>16.537878927812375</v>
      </c>
      <c r="AK160" s="65">
        <f t="shared" si="43"/>
        <v>16.537878927812375</v>
      </c>
      <c r="AL160" s="65">
        <f t="shared" si="43"/>
        <v>16.537878927812375</v>
      </c>
      <c r="AM160" s="65">
        <f t="shared" si="43"/>
        <v>16.537878927812375</v>
      </c>
      <c r="AN160" s="65">
        <f t="shared" si="43"/>
        <v>16.537878927812375</v>
      </c>
      <c r="AO160" s="3"/>
    </row>
    <row r="161" spans="1:41" x14ac:dyDescent="0.35">
      <c r="A161" s="17"/>
      <c r="C161" s="3" t="s">
        <v>171</v>
      </c>
      <c r="D161" s="8" t="s">
        <v>32</v>
      </c>
      <c r="E161" s="17"/>
      <c r="F161" s="19"/>
      <c r="G161" s="19"/>
      <c r="H161" s="19"/>
      <c r="I161" s="19"/>
      <c r="J161" s="19"/>
      <c r="K161" s="19"/>
      <c r="L161" s="21"/>
      <c r="M161" s="21">
        <f>M129*M20</f>
        <v>481.77194734657945</v>
      </c>
      <c r="N161" s="21">
        <f>IF(N$9&gt;$D$6,0,M161)</f>
        <v>481.77194734657945</v>
      </c>
      <c r="O161" s="21">
        <f t="shared" si="42"/>
        <v>481.77194734657945</v>
      </c>
      <c r="P161" s="21">
        <f t="shared" si="42"/>
        <v>481.77194734657945</v>
      </c>
      <c r="Q161" s="21">
        <f t="shared" si="42"/>
        <v>481.77194734657945</v>
      </c>
      <c r="R161" s="21">
        <f t="shared" si="42"/>
        <v>481.77194734657945</v>
      </c>
      <c r="S161" s="21">
        <f t="shared" si="42"/>
        <v>481.77194734657945</v>
      </c>
      <c r="T161" s="21">
        <f t="shared" si="42"/>
        <v>481.77194734657945</v>
      </c>
      <c r="U161" s="21">
        <f t="shared" si="42"/>
        <v>481.77194734657945</v>
      </c>
      <c r="V161" s="21">
        <f t="shared" si="42"/>
        <v>481.77194734657945</v>
      </c>
      <c r="W161" s="25"/>
      <c r="X161" s="17"/>
      <c r="Y161" s="17"/>
      <c r="Z161" s="17"/>
      <c r="AA161" s="17"/>
      <c r="AB161" s="17"/>
      <c r="AC161" s="17"/>
      <c r="AD161" s="17"/>
      <c r="AE161" s="65">
        <f>M20</f>
        <v>11.543002571967607</v>
      </c>
      <c r="AF161" s="65">
        <f>IF(N$9&gt;$D$6,0,AE161)</f>
        <v>11.543002571967607</v>
      </c>
      <c r="AG161" s="65">
        <f t="shared" si="43"/>
        <v>11.543002571967607</v>
      </c>
      <c r="AH161" s="65">
        <f t="shared" si="43"/>
        <v>11.543002571967607</v>
      </c>
      <c r="AI161" s="65">
        <f t="shared" si="43"/>
        <v>11.543002571967607</v>
      </c>
      <c r="AJ161" s="65">
        <f t="shared" si="43"/>
        <v>11.543002571967607</v>
      </c>
      <c r="AK161" s="65">
        <f t="shared" si="43"/>
        <v>11.543002571967607</v>
      </c>
      <c r="AL161" s="65">
        <f t="shared" si="43"/>
        <v>11.543002571967607</v>
      </c>
      <c r="AM161" s="65">
        <f t="shared" si="43"/>
        <v>11.543002571967607</v>
      </c>
      <c r="AN161" s="65">
        <f t="shared" si="43"/>
        <v>11.543002571967607</v>
      </c>
      <c r="AO161" s="3"/>
    </row>
    <row r="162" spans="1:41" x14ac:dyDescent="0.35">
      <c r="A162" s="17"/>
      <c r="C162" s="3" t="s">
        <v>172</v>
      </c>
      <c r="D162" s="8" t="s">
        <v>32</v>
      </c>
      <c r="E162" s="17"/>
      <c r="F162" s="19"/>
      <c r="G162" s="19"/>
      <c r="H162" s="19"/>
      <c r="I162" s="19"/>
      <c r="J162" s="19"/>
      <c r="K162" s="19"/>
      <c r="L162" s="21"/>
      <c r="M162" s="21"/>
      <c r="N162" s="21">
        <f>N129*N20</f>
        <v>293.56343255827358</v>
      </c>
      <c r="O162" s="21">
        <f>IF(O$9&gt;$D$6,0,N162)</f>
        <v>293.56343255827358</v>
      </c>
      <c r="P162" s="21">
        <f t="shared" si="42"/>
        <v>293.56343255827358</v>
      </c>
      <c r="Q162" s="21">
        <f t="shared" si="42"/>
        <v>293.56343255827358</v>
      </c>
      <c r="R162" s="21">
        <f t="shared" si="42"/>
        <v>293.56343255827358</v>
      </c>
      <c r="S162" s="21">
        <f t="shared" si="42"/>
        <v>293.56343255827358</v>
      </c>
      <c r="T162" s="21">
        <f t="shared" si="42"/>
        <v>293.56343255827358</v>
      </c>
      <c r="U162" s="21">
        <f t="shared" si="42"/>
        <v>293.56343255827358</v>
      </c>
      <c r="V162" s="21">
        <f t="shared" si="42"/>
        <v>293.56343255827358</v>
      </c>
      <c r="W162" s="25"/>
      <c r="X162" s="17"/>
      <c r="Y162" s="17"/>
      <c r="Z162" s="17"/>
      <c r="AA162" s="17"/>
      <c r="AB162" s="17"/>
      <c r="AC162" s="17"/>
      <c r="AD162" s="17"/>
      <c r="AE162" s="17"/>
      <c r="AF162" s="65">
        <f>N20</f>
        <v>7.1843460528191958</v>
      </c>
      <c r="AG162" s="65">
        <f>IF(O$9&gt;$D$6,0,AF162)</f>
        <v>7.1843460528191958</v>
      </c>
      <c r="AH162" s="65">
        <f t="shared" si="43"/>
        <v>7.1843460528191958</v>
      </c>
      <c r="AI162" s="65">
        <f t="shared" si="43"/>
        <v>7.1843460528191958</v>
      </c>
      <c r="AJ162" s="65">
        <f t="shared" si="43"/>
        <v>7.1843460528191958</v>
      </c>
      <c r="AK162" s="65">
        <f t="shared" si="43"/>
        <v>7.1843460528191958</v>
      </c>
      <c r="AL162" s="65">
        <f t="shared" si="43"/>
        <v>7.1843460528191958</v>
      </c>
      <c r="AM162" s="65">
        <f t="shared" si="43"/>
        <v>7.1843460528191958</v>
      </c>
      <c r="AN162" s="65">
        <f t="shared" si="43"/>
        <v>7.1843460528191958</v>
      </c>
      <c r="AO162" s="3"/>
    </row>
    <row r="163" spans="1:41" x14ac:dyDescent="0.35">
      <c r="A163" s="17"/>
      <c r="C163" s="3" t="s">
        <v>173</v>
      </c>
      <c r="D163" s="8" t="s">
        <v>32</v>
      </c>
      <c r="E163" s="17"/>
      <c r="F163" s="19"/>
      <c r="G163" s="19"/>
      <c r="H163" s="19"/>
      <c r="I163" s="19"/>
      <c r="J163" s="19"/>
      <c r="K163" s="19"/>
      <c r="L163" s="21"/>
      <c r="M163" s="21"/>
      <c r="N163" s="21"/>
      <c r="O163" s="21">
        <f>O129*O20</f>
        <v>253.73046978419154</v>
      </c>
      <c r="P163" s="21">
        <f>IF(P$9&gt;$D$6,0,O163)</f>
        <v>253.73046978419154</v>
      </c>
      <c r="Q163" s="21">
        <f t="shared" si="42"/>
        <v>253.73046978419154</v>
      </c>
      <c r="R163" s="21">
        <f t="shared" si="42"/>
        <v>253.73046978419154</v>
      </c>
      <c r="S163" s="21">
        <f t="shared" si="42"/>
        <v>253.73046978419154</v>
      </c>
      <c r="T163" s="21">
        <f t="shared" si="42"/>
        <v>253.73046978419154</v>
      </c>
      <c r="U163" s="21">
        <f t="shared" si="42"/>
        <v>253.73046978419154</v>
      </c>
      <c r="V163" s="21">
        <f t="shared" si="42"/>
        <v>253.73046978419154</v>
      </c>
      <c r="W163" s="25"/>
      <c r="X163" s="17"/>
      <c r="Y163" s="17"/>
      <c r="Z163" s="17"/>
      <c r="AA163" s="17"/>
      <c r="AB163" s="17"/>
      <c r="AC163" s="17"/>
      <c r="AD163" s="17"/>
      <c r="AE163" s="17"/>
      <c r="AF163" s="17"/>
      <c r="AG163" s="65">
        <f>O20</f>
        <v>6.3397878882276775</v>
      </c>
      <c r="AH163" s="65">
        <f>IF(P$9&gt;$D$6,0,AG163)</f>
        <v>6.3397878882276775</v>
      </c>
      <c r="AI163" s="65">
        <f t="shared" si="43"/>
        <v>6.3397878882276775</v>
      </c>
      <c r="AJ163" s="65">
        <f t="shared" si="43"/>
        <v>6.3397878882276775</v>
      </c>
      <c r="AK163" s="65">
        <f t="shared" si="43"/>
        <v>6.3397878882276775</v>
      </c>
      <c r="AL163" s="65">
        <f t="shared" si="43"/>
        <v>6.3397878882276775</v>
      </c>
      <c r="AM163" s="65">
        <f t="shared" si="43"/>
        <v>6.3397878882276775</v>
      </c>
      <c r="AN163" s="65">
        <f t="shared" si="43"/>
        <v>6.3397878882276775</v>
      </c>
      <c r="AO163" s="3"/>
    </row>
    <row r="164" spans="1:41" x14ac:dyDescent="0.35">
      <c r="A164" s="17"/>
      <c r="C164" s="3" t="s">
        <v>174</v>
      </c>
      <c r="D164" s="8" t="s">
        <v>32</v>
      </c>
      <c r="E164" s="17"/>
      <c r="F164" s="19"/>
      <c r="G164" s="19"/>
      <c r="H164" s="19"/>
      <c r="I164" s="19"/>
      <c r="J164" s="19"/>
      <c r="K164" s="19"/>
      <c r="L164" s="21"/>
      <c r="M164" s="21"/>
      <c r="N164" s="21"/>
      <c r="O164" s="21"/>
      <c r="P164" s="21">
        <f>P129*P20</f>
        <v>213.01644174662169</v>
      </c>
      <c r="Q164" s="21">
        <f>IF(Q$9&gt;$D$6,0,P164)</f>
        <v>213.01644174662169</v>
      </c>
      <c r="R164" s="21">
        <f t="shared" si="42"/>
        <v>213.01644174662169</v>
      </c>
      <c r="S164" s="21">
        <f t="shared" si="42"/>
        <v>213.01644174662169</v>
      </c>
      <c r="T164" s="21">
        <f t="shared" si="42"/>
        <v>213.01644174662169</v>
      </c>
      <c r="U164" s="21">
        <f t="shared" si="42"/>
        <v>213.01644174662169</v>
      </c>
      <c r="V164" s="21">
        <f t="shared" si="42"/>
        <v>213.01644174662169</v>
      </c>
      <c r="W164" s="25"/>
      <c r="X164" s="17"/>
      <c r="Y164" s="17"/>
      <c r="Z164" s="17"/>
      <c r="AA164" s="17"/>
      <c r="AB164" s="17"/>
      <c r="AC164" s="17"/>
      <c r="AD164" s="17"/>
      <c r="AE164" s="17"/>
      <c r="AF164" s="17"/>
      <c r="AG164" s="49"/>
      <c r="AH164" s="65">
        <f>P20</f>
        <v>5.4318609358308176</v>
      </c>
      <c r="AI164" s="65">
        <f>IF(Q$9&gt;$D$6,0,AH164)</f>
        <v>5.4318609358308176</v>
      </c>
      <c r="AJ164" s="65">
        <f t="shared" si="43"/>
        <v>5.4318609358308176</v>
      </c>
      <c r="AK164" s="65">
        <f t="shared" si="43"/>
        <v>5.4318609358308176</v>
      </c>
      <c r="AL164" s="65">
        <f t="shared" si="43"/>
        <v>5.4318609358308176</v>
      </c>
      <c r="AM164" s="65">
        <f t="shared" si="43"/>
        <v>5.4318609358308176</v>
      </c>
      <c r="AN164" s="65">
        <f t="shared" si="43"/>
        <v>5.4318609358308176</v>
      </c>
      <c r="AO164" s="3"/>
    </row>
    <row r="165" spans="1:41" x14ac:dyDescent="0.35">
      <c r="A165" s="17"/>
      <c r="C165" s="3" t="s">
        <v>175</v>
      </c>
      <c r="D165" s="8" t="s">
        <v>32</v>
      </c>
      <c r="E165" s="17"/>
      <c r="F165" s="19"/>
      <c r="G165" s="19"/>
      <c r="H165" s="19"/>
      <c r="I165" s="19"/>
      <c r="J165" s="19"/>
      <c r="K165" s="19"/>
      <c r="L165" s="21"/>
      <c r="M165" s="21"/>
      <c r="N165" s="21"/>
      <c r="O165" s="21"/>
      <c r="P165" s="21"/>
      <c r="Q165" s="21">
        <f>Q129*Q20</f>
        <v>172.62564046843733</v>
      </c>
      <c r="R165" s="21">
        <f>IF(R$9&gt;$D$6,0,Q165)</f>
        <v>172.62564046843733</v>
      </c>
      <c r="S165" s="21">
        <f t="shared" si="42"/>
        <v>172.62564046843733</v>
      </c>
      <c r="T165" s="21">
        <f t="shared" si="42"/>
        <v>172.62564046843733</v>
      </c>
      <c r="U165" s="21">
        <f t="shared" si="42"/>
        <v>172.62564046843733</v>
      </c>
      <c r="V165" s="21">
        <f t="shared" si="42"/>
        <v>172.62564046843733</v>
      </c>
      <c r="W165" s="25"/>
      <c r="X165" s="17"/>
      <c r="Y165" s="17"/>
      <c r="Z165" s="17"/>
      <c r="AA165" s="17"/>
      <c r="AB165" s="17"/>
      <c r="AC165" s="17"/>
      <c r="AD165" s="17"/>
      <c r="AE165" s="17"/>
      <c r="AF165" s="17"/>
      <c r="AG165" s="49"/>
      <c r="AH165" s="49"/>
      <c r="AI165" s="65">
        <f>Q20</f>
        <v>4.490535554354202</v>
      </c>
      <c r="AJ165" s="65">
        <f>IF(R$9&gt;$D$6,0,AI165)</f>
        <v>4.490535554354202</v>
      </c>
      <c r="AK165" s="65">
        <f t="shared" si="43"/>
        <v>4.490535554354202</v>
      </c>
      <c r="AL165" s="65">
        <f t="shared" si="43"/>
        <v>4.490535554354202</v>
      </c>
      <c r="AM165" s="65">
        <f t="shared" si="43"/>
        <v>4.490535554354202</v>
      </c>
      <c r="AN165" s="65">
        <f t="shared" si="43"/>
        <v>4.490535554354202</v>
      </c>
      <c r="AO165" s="3"/>
    </row>
    <row r="166" spans="1:41" x14ac:dyDescent="0.35">
      <c r="A166" s="17"/>
      <c r="C166" s="3" t="s">
        <v>264</v>
      </c>
      <c r="D166" s="8" t="s">
        <v>32</v>
      </c>
      <c r="E166" s="17"/>
      <c r="F166" s="19"/>
      <c r="G166" s="19"/>
      <c r="H166" s="19"/>
      <c r="I166" s="19"/>
      <c r="J166" s="19"/>
      <c r="K166" s="19"/>
      <c r="L166" s="21"/>
      <c r="M166" s="21"/>
      <c r="N166" s="21"/>
      <c r="O166" s="21"/>
      <c r="P166" s="21"/>
      <c r="Q166" s="21"/>
      <c r="R166" s="21">
        <f>R129*R20</f>
        <v>0</v>
      </c>
      <c r="S166" s="21">
        <f>IF(S$9&gt;$D$6,0,R166)</f>
        <v>0</v>
      </c>
      <c r="T166" s="21">
        <f t="shared" si="42"/>
        <v>0</v>
      </c>
      <c r="U166" s="21">
        <f t="shared" si="42"/>
        <v>0</v>
      </c>
      <c r="V166" s="21">
        <f t="shared" si="42"/>
        <v>0</v>
      </c>
      <c r="W166" s="25"/>
      <c r="X166" s="17"/>
      <c r="Y166" s="17"/>
      <c r="Z166" s="17"/>
      <c r="AA166" s="17"/>
      <c r="AB166" s="17"/>
      <c r="AC166" s="17"/>
      <c r="AD166" s="17"/>
      <c r="AE166" s="17"/>
      <c r="AF166" s="17"/>
      <c r="AG166" s="49"/>
      <c r="AH166" s="49"/>
      <c r="AI166" s="49"/>
      <c r="AJ166" s="65">
        <f>R20</f>
        <v>0</v>
      </c>
      <c r="AK166" s="65">
        <f>IF(S$9&gt;$D$6,0,AJ166)</f>
        <v>0</v>
      </c>
      <c r="AL166" s="65">
        <f t="shared" si="43"/>
        <v>0</v>
      </c>
      <c r="AM166" s="65">
        <f t="shared" si="43"/>
        <v>0</v>
      </c>
      <c r="AN166" s="65">
        <f t="shared" si="43"/>
        <v>0</v>
      </c>
      <c r="AO166" s="3"/>
    </row>
    <row r="167" spans="1:41" x14ac:dyDescent="0.35">
      <c r="A167" s="17"/>
      <c r="C167" s="3" t="s">
        <v>265</v>
      </c>
      <c r="D167" s="8" t="s">
        <v>32</v>
      </c>
      <c r="E167" s="17"/>
      <c r="F167" s="19"/>
      <c r="G167" s="19"/>
      <c r="H167" s="19"/>
      <c r="I167" s="19"/>
      <c r="J167" s="19"/>
      <c r="K167" s="19"/>
      <c r="L167" s="21"/>
      <c r="M167" s="21"/>
      <c r="N167" s="21"/>
      <c r="O167" s="21"/>
      <c r="P167" s="21"/>
      <c r="Q167" s="21"/>
      <c r="R167" s="21"/>
      <c r="S167" s="21">
        <f>S129*S20</f>
        <v>0</v>
      </c>
      <c r="T167" s="21">
        <f>IF(T$9&gt;$D$6,0,S167)</f>
        <v>0</v>
      </c>
      <c r="U167" s="21">
        <f t="shared" si="42"/>
        <v>0</v>
      </c>
      <c r="V167" s="21">
        <f t="shared" si="42"/>
        <v>0</v>
      </c>
      <c r="W167" s="25"/>
      <c r="X167" s="17"/>
      <c r="Y167" s="17"/>
      <c r="Z167" s="17"/>
      <c r="AA167" s="17"/>
      <c r="AB167" s="17"/>
      <c r="AC167" s="17"/>
      <c r="AD167" s="17"/>
      <c r="AE167" s="17"/>
      <c r="AF167" s="17"/>
      <c r="AG167" s="49"/>
      <c r="AH167" s="49"/>
      <c r="AI167" s="49"/>
      <c r="AJ167" s="49"/>
      <c r="AK167" s="65">
        <f>S20</f>
        <v>0</v>
      </c>
      <c r="AL167" s="68">
        <f>IF(T$9&gt;$D$6,0,AK167)</f>
        <v>0</v>
      </c>
      <c r="AM167" s="68">
        <f t="shared" si="43"/>
        <v>0</v>
      </c>
      <c r="AN167" s="68">
        <f t="shared" si="43"/>
        <v>0</v>
      </c>
      <c r="AO167" s="3"/>
    </row>
    <row r="168" spans="1:41" x14ac:dyDescent="0.35">
      <c r="A168" s="17"/>
      <c r="C168" s="3" t="s">
        <v>266</v>
      </c>
      <c r="D168" s="8" t="s">
        <v>32</v>
      </c>
      <c r="E168" s="17"/>
      <c r="F168" s="19"/>
      <c r="G168" s="19"/>
      <c r="H168" s="19"/>
      <c r="I168" s="19"/>
      <c r="J168" s="19"/>
      <c r="K168" s="19"/>
      <c r="L168" s="21"/>
      <c r="M168" s="21"/>
      <c r="N168" s="21"/>
      <c r="O168" s="21"/>
      <c r="P168" s="21"/>
      <c r="Q168" s="21"/>
      <c r="R168" s="21"/>
      <c r="S168" s="21"/>
      <c r="T168" s="21">
        <f>T129*T20</f>
        <v>0</v>
      </c>
      <c r="U168" s="21">
        <f>IF(U$9&gt;$D$6,0,T168)</f>
        <v>0</v>
      </c>
      <c r="V168" s="21">
        <f>IF(V$9&gt;$D$6,0,U168)</f>
        <v>0</v>
      </c>
      <c r="W168" s="25"/>
      <c r="X168" s="17"/>
      <c r="Y168" s="17"/>
      <c r="Z168" s="17"/>
      <c r="AA168" s="17"/>
      <c r="AB168" s="17"/>
      <c r="AC168" s="17"/>
      <c r="AD168" s="17"/>
      <c r="AE168" s="17"/>
      <c r="AF168" s="17"/>
      <c r="AG168" s="49"/>
      <c r="AH168" s="49"/>
      <c r="AI168" s="49"/>
      <c r="AJ168" s="49"/>
      <c r="AK168" s="49"/>
      <c r="AL168" s="68">
        <f>T20</f>
        <v>0</v>
      </c>
      <c r="AM168" s="68">
        <f>IF(U$9&gt;$D$6,0,AL168)</f>
        <v>0</v>
      </c>
      <c r="AN168" s="68">
        <f>IF(V$9&gt;$D$6,0,AM168)</f>
        <v>0</v>
      </c>
      <c r="AO168" s="3"/>
    </row>
    <row r="169" spans="1:41" x14ac:dyDescent="0.35">
      <c r="A169" s="17"/>
      <c r="C169" s="3" t="s">
        <v>267</v>
      </c>
      <c r="D169" s="8" t="s">
        <v>32</v>
      </c>
      <c r="E169" s="17"/>
      <c r="F169" s="19"/>
      <c r="G169" s="19"/>
      <c r="H169" s="19"/>
      <c r="I169" s="19"/>
      <c r="J169" s="19"/>
      <c r="K169" s="19"/>
      <c r="L169" s="21"/>
      <c r="M169" s="21"/>
      <c r="N169" s="21"/>
      <c r="O169" s="21"/>
      <c r="P169" s="21"/>
      <c r="Q169" s="21"/>
      <c r="R169" s="21"/>
      <c r="S169" s="21"/>
      <c r="T169" s="21"/>
      <c r="U169" s="21">
        <f>U129*U20</f>
        <v>0</v>
      </c>
      <c r="V169" s="21">
        <f>IF(V$9&gt;$D$6,0,U169)</f>
        <v>0</v>
      </c>
      <c r="W169" s="25"/>
      <c r="X169" s="17"/>
      <c r="Y169" s="17"/>
      <c r="Z169" s="17"/>
      <c r="AA169" s="17"/>
      <c r="AB169" s="17"/>
      <c r="AC169" s="17"/>
      <c r="AD169" s="17"/>
      <c r="AE169" s="17"/>
      <c r="AF169" s="17"/>
      <c r="AG169" s="49"/>
      <c r="AH169" s="49"/>
      <c r="AI169" s="49"/>
      <c r="AJ169" s="49"/>
      <c r="AK169" s="49"/>
      <c r="AL169" s="69"/>
      <c r="AM169" s="68">
        <f>U20</f>
        <v>0</v>
      </c>
      <c r="AN169" s="68">
        <f>IF(V$9&gt;$D$6,0,AM169)</f>
        <v>0</v>
      </c>
      <c r="AO169" s="3"/>
    </row>
    <row r="170" spans="1:41" x14ac:dyDescent="0.35">
      <c r="A170" s="17"/>
      <c r="C170" s="3" t="s">
        <v>268</v>
      </c>
      <c r="D170" s="8" t="s">
        <v>32</v>
      </c>
      <c r="E170" s="17"/>
      <c r="F170" s="19"/>
      <c r="G170" s="19"/>
      <c r="H170" s="19"/>
      <c r="I170" s="19"/>
      <c r="J170" s="19"/>
      <c r="K170" s="19"/>
      <c r="L170" s="21"/>
      <c r="M170" s="21"/>
      <c r="N170" s="21"/>
      <c r="O170" s="21"/>
      <c r="P170" s="21"/>
      <c r="Q170" s="21"/>
      <c r="R170" s="21"/>
      <c r="S170" s="21"/>
      <c r="T170" s="21"/>
      <c r="U170" s="21"/>
      <c r="V170" s="21">
        <f>V129*V20</f>
        <v>0</v>
      </c>
      <c r="W170" s="25"/>
      <c r="X170" s="17"/>
      <c r="Y170" s="17"/>
      <c r="Z170" s="17"/>
      <c r="AA170" s="17"/>
      <c r="AB170" s="17"/>
      <c r="AC170" s="17"/>
      <c r="AD170" s="17"/>
      <c r="AE170" s="17"/>
      <c r="AF170" s="17"/>
      <c r="AG170" s="49"/>
      <c r="AH170" s="49"/>
      <c r="AI170" s="49"/>
      <c r="AJ170" s="49"/>
      <c r="AK170" s="49"/>
      <c r="AL170" s="69"/>
      <c r="AM170" s="69"/>
      <c r="AN170" s="68">
        <f>V20</f>
        <v>0</v>
      </c>
      <c r="AO170" s="3"/>
    </row>
    <row r="171" spans="1:41" x14ac:dyDescent="0.35">
      <c r="A171" s="17"/>
      <c r="C171" s="9" t="s">
        <v>269</v>
      </c>
      <c r="D171" s="10" t="s">
        <v>32</v>
      </c>
      <c r="E171" s="23"/>
      <c r="F171" s="115">
        <f>SUM(F154:F170)</f>
        <v>0</v>
      </c>
      <c r="G171" s="115">
        <f t="shared" ref="G171" si="44">SUM(G154:G170)</f>
        <v>0</v>
      </c>
      <c r="H171" s="115">
        <f>SUM(H154:H170)*Z172</f>
        <v>6289.4918301542475</v>
      </c>
      <c r="I171" s="115">
        <f t="shared" ref="I171:V171" si="45">SUM(I154:I170)*AA172</f>
        <v>11166.401658775141</v>
      </c>
      <c r="J171" s="115">
        <f t="shared" si="45"/>
        <v>13970.355718137867</v>
      </c>
      <c r="K171" s="115">
        <f t="shared" si="45"/>
        <v>15204.857655925342</v>
      </c>
      <c r="L171" s="115">
        <f t="shared" si="45"/>
        <v>15932.524328749087</v>
      </c>
      <c r="M171" s="115">
        <f t="shared" si="45"/>
        <v>16414.296276095665</v>
      </c>
      <c r="N171" s="115">
        <f t="shared" si="45"/>
        <v>16707.859708653938</v>
      </c>
      <c r="O171" s="115">
        <f t="shared" si="45"/>
        <v>16961.590178438128</v>
      </c>
      <c r="P171" s="115">
        <f t="shared" si="45"/>
        <v>17174.60662018475</v>
      </c>
      <c r="Q171" s="115">
        <f t="shared" si="45"/>
        <v>17347.232260653189</v>
      </c>
      <c r="R171" s="115">
        <f t="shared" si="45"/>
        <v>11762.054225024745</v>
      </c>
      <c r="S171" s="115">
        <f t="shared" si="45"/>
        <v>7200.0097523426866</v>
      </c>
      <c r="T171" s="115">
        <f t="shared" si="45"/>
        <v>4432.9632702996314</v>
      </c>
      <c r="U171" s="115">
        <f t="shared" si="45"/>
        <v>3174.6386296527353</v>
      </c>
      <c r="V171" s="115">
        <f t="shared" si="45"/>
        <v>2399.3868764282865</v>
      </c>
      <c r="W171" s="62"/>
      <c r="X171" s="17"/>
      <c r="Y171" s="17"/>
      <c r="Z171" s="62">
        <f t="shared" ref="Z171:AN171" si="46">SUM(Z154:Z170)</f>
        <v>113.6655150027876</v>
      </c>
      <c r="AA171" s="62">
        <f t="shared" si="46"/>
        <v>206.47636743683802</v>
      </c>
      <c r="AB171" s="62">
        <f t="shared" si="46"/>
        <v>263.29252307562268</v>
      </c>
      <c r="AC171" s="62">
        <f t="shared" si="46"/>
        <v>289.82823011733046</v>
      </c>
      <c r="AD171" s="62">
        <f t="shared" si="46"/>
        <v>306.36610904514282</v>
      </c>
      <c r="AE171" s="62">
        <f t="shared" si="46"/>
        <v>317.90911161711045</v>
      </c>
      <c r="AF171" s="62">
        <f t="shared" si="46"/>
        <v>325.09345766992965</v>
      </c>
      <c r="AG171" s="62">
        <f t="shared" si="46"/>
        <v>331.43324555815735</v>
      </c>
      <c r="AH171" s="62">
        <f t="shared" si="46"/>
        <v>336.86510649398815</v>
      </c>
      <c r="AI171" s="62">
        <f t="shared" si="46"/>
        <v>341.35564204834236</v>
      </c>
      <c r="AJ171" s="62">
        <f t="shared" si="46"/>
        <v>341.35564204834236</v>
      </c>
      <c r="AK171" s="62">
        <f t="shared" si="46"/>
        <v>341.35564204834236</v>
      </c>
      <c r="AL171" s="62">
        <f t="shared" si="46"/>
        <v>341.35564204834236</v>
      </c>
      <c r="AM171" s="62">
        <f t="shared" si="46"/>
        <v>341.35564204834236</v>
      </c>
      <c r="AN171" s="62">
        <f t="shared" si="46"/>
        <v>341.35564204834236</v>
      </c>
      <c r="AO171" s="69" t="s">
        <v>395</v>
      </c>
    </row>
    <row r="172" spans="1:41" x14ac:dyDescent="0.35">
      <c r="A172" s="17"/>
      <c r="C172" s="71"/>
      <c r="D172" s="72"/>
      <c r="E172" s="74"/>
      <c r="F172" s="73"/>
      <c r="G172" s="73"/>
      <c r="H172" s="73"/>
      <c r="I172" s="73"/>
      <c r="J172" s="73"/>
      <c r="K172" s="73"/>
      <c r="L172" s="73"/>
      <c r="M172" s="73"/>
      <c r="N172" s="54" t="s">
        <v>403</v>
      </c>
      <c r="O172" s="73"/>
      <c r="P172" s="73"/>
      <c r="Q172" s="73"/>
      <c r="R172" s="73"/>
      <c r="S172" s="73"/>
      <c r="T172" s="73"/>
      <c r="U172" s="73"/>
      <c r="V172" s="73"/>
      <c r="W172" s="73"/>
      <c r="X172" s="17"/>
      <c r="Y172" s="17"/>
      <c r="Z172" s="70">
        <f t="shared" ref="Z172:AN172" si="47">Z115/Z171</f>
        <v>1</v>
      </c>
      <c r="AA172" s="70">
        <f t="shared" si="47"/>
        <v>1</v>
      </c>
      <c r="AB172" s="70">
        <f t="shared" si="47"/>
        <v>1</v>
      </c>
      <c r="AC172" s="70">
        <f t="shared" si="47"/>
        <v>1</v>
      </c>
      <c r="AD172" s="70">
        <f t="shared" si="47"/>
        <v>1</v>
      </c>
      <c r="AE172" s="70">
        <f t="shared" si="47"/>
        <v>1</v>
      </c>
      <c r="AF172" s="70">
        <f t="shared" si="47"/>
        <v>1</v>
      </c>
      <c r="AG172" s="70">
        <f t="shared" si="47"/>
        <v>1</v>
      </c>
      <c r="AH172" s="70">
        <f t="shared" si="47"/>
        <v>1</v>
      </c>
      <c r="AI172" s="70">
        <f t="shared" si="47"/>
        <v>1</v>
      </c>
      <c r="AJ172" s="70">
        <f t="shared" si="47"/>
        <v>0.67803636039988435</v>
      </c>
      <c r="AK172" s="70">
        <f t="shared" si="47"/>
        <v>0.41505236363691711</v>
      </c>
      <c r="AL172" s="70">
        <f t="shared" si="47"/>
        <v>0.25554297098762163</v>
      </c>
      <c r="AM172" s="70">
        <f t="shared" si="47"/>
        <v>0.18300548363864463</v>
      </c>
      <c r="AN172" s="70">
        <f t="shared" si="47"/>
        <v>0.13831525631155298</v>
      </c>
      <c r="AO172" s="69" t="s">
        <v>396</v>
      </c>
    </row>
    <row r="173" spans="1:41" x14ac:dyDescent="0.35">
      <c r="A173" s="17"/>
      <c r="C173" s="9" t="s">
        <v>270</v>
      </c>
      <c r="D173" s="10" t="s">
        <v>20</v>
      </c>
      <c r="E173" s="23"/>
      <c r="F173" s="22">
        <f>F150*F117+F171*F118</f>
        <v>0</v>
      </c>
      <c r="G173" s="22">
        <f t="shared" ref="G173:V173" si="48">G150*G117+G171*G118</f>
        <v>0</v>
      </c>
      <c r="H173" s="22">
        <f>H150*H117+H171*H118</f>
        <v>1139.4350091547751</v>
      </c>
      <c r="I173" s="22">
        <f t="shared" si="48"/>
        <v>2039.141169068828</v>
      </c>
      <c r="J173" s="22">
        <f t="shared" si="48"/>
        <v>2574.0921495565512</v>
      </c>
      <c r="K173" s="22">
        <f t="shared" si="48"/>
        <v>2828.7029506460331</v>
      </c>
      <c r="L173" s="22">
        <f t="shared" si="48"/>
        <v>2993.4131369851675</v>
      </c>
      <c r="M173" s="22">
        <f t="shared" si="48"/>
        <v>3114.7164760145715</v>
      </c>
      <c r="N173" s="22">
        <f t="shared" si="48"/>
        <v>3202.260377891444</v>
      </c>
      <c r="O173" s="22">
        <f t="shared" si="48"/>
        <v>3283.7988683211643</v>
      </c>
      <c r="P173" s="22">
        <f t="shared" si="48"/>
        <v>3358.9868273965621</v>
      </c>
      <c r="Q173" s="22">
        <f t="shared" si="48"/>
        <v>3427.5274557573939</v>
      </c>
      <c r="R173" s="22">
        <f t="shared" si="48"/>
        <v>2354.0839004942818</v>
      </c>
      <c r="S173" s="22">
        <f t="shared" si="48"/>
        <v>1477.4879142990121</v>
      </c>
      <c r="T173" s="22">
        <f t="shared" si="48"/>
        <v>946.36150639025448</v>
      </c>
      <c r="U173" s="22">
        <f>U150*U117+U171*U118</f>
        <v>705.50548402719483</v>
      </c>
      <c r="V173" s="22">
        <f t="shared" si="48"/>
        <v>557.51923301204602</v>
      </c>
      <c r="W173" s="62"/>
      <c r="X173" s="17"/>
      <c r="Y173" s="17"/>
    </row>
    <row r="174" spans="1:41" ht="12" customHeight="1" x14ac:dyDescent="0.35">
      <c r="A174" s="17"/>
      <c r="C174" s="71"/>
      <c r="D174" s="72"/>
      <c r="E174" s="74"/>
      <c r="F174" s="73"/>
      <c r="G174" s="73"/>
      <c r="H174" s="73"/>
      <c r="I174" s="73"/>
      <c r="J174" s="73"/>
      <c r="K174" s="73"/>
      <c r="L174" s="73"/>
      <c r="M174" s="73"/>
      <c r="N174" s="73"/>
      <c r="O174" s="73"/>
      <c r="P174" s="73"/>
      <c r="Q174" s="73"/>
      <c r="R174" s="73"/>
      <c r="S174" s="73"/>
      <c r="T174" s="73"/>
      <c r="U174" s="73"/>
      <c r="V174" s="73"/>
      <c r="W174" s="73"/>
      <c r="X174" s="17"/>
      <c r="Y174" s="17"/>
    </row>
    <row r="175" spans="1:41" s="3" customFormat="1" ht="12" customHeight="1" x14ac:dyDescent="0.3">
      <c r="A175" s="17"/>
      <c r="C175" s="9" t="s">
        <v>271</v>
      </c>
      <c r="D175" s="10" t="s">
        <v>20</v>
      </c>
      <c r="E175" s="17"/>
      <c r="F175" s="22">
        <f>F173-F120</f>
        <v>0</v>
      </c>
      <c r="G175" s="22">
        <f t="shared" ref="G175:V175" si="49">G173-G120</f>
        <v>0</v>
      </c>
      <c r="H175" s="22">
        <f>H173-H120</f>
        <v>-820.22070043378767</v>
      </c>
      <c r="I175" s="22">
        <f t="shared" si="49"/>
        <v>-1550.3537948150881</v>
      </c>
      <c r="J175" s="22">
        <f t="shared" si="49"/>
        <v>-2044.7254525880612</v>
      </c>
      <c r="K175" s="22">
        <f t="shared" si="49"/>
        <v>-2305.0499816175361</v>
      </c>
      <c r="L175" s="22">
        <f t="shared" si="49"/>
        <v>-2487.08245381286</v>
      </c>
      <c r="M175" s="22">
        <f t="shared" si="49"/>
        <v>-2629.1381388536111</v>
      </c>
      <c r="N175" s="22">
        <f t="shared" si="49"/>
        <v>-2730.4594179900664</v>
      </c>
      <c r="O175" s="22">
        <f t="shared" si="49"/>
        <v>-2825.9811902423971</v>
      </c>
      <c r="P175" s="22">
        <f t="shared" si="49"/>
        <v>-2914.5523836397833</v>
      </c>
      <c r="Q175" s="22">
        <f t="shared" si="49"/>
        <v>-2995.1024604030408</v>
      </c>
      <c r="R175" s="22">
        <f t="shared" si="49"/>
        <v>-2052.3339434326635</v>
      </c>
      <c r="S175" s="22">
        <f>S173-S120</f>
        <v>-1282.5208499982837</v>
      </c>
      <c r="T175" s="22">
        <f t="shared" si="49"/>
        <v>-816.28684232611715</v>
      </c>
      <c r="U175" s="22">
        <f>U173-U120</f>
        <v>-605.09103045551615</v>
      </c>
      <c r="V175" s="22">
        <f t="shared" si="49"/>
        <v>-475.46833116571474</v>
      </c>
      <c r="W175" s="62"/>
      <c r="X175" s="22"/>
      <c r="Y175" s="22"/>
      <c r="Z175" s="22"/>
      <c r="AA175" s="22"/>
      <c r="AB175" s="22"/>
      <c r="AC175" s="22"/>
      <c r="AD175" s="22"/>
      <c r="AE175" s="17"/>
      <c r="AF175" s="17"/>
      <c r="AG175" s="17"/>
      <c r="AH175" s="17"/>
      <c r="AI175" s="17"/>
      <c r="AJ175" s="17"/>
      <c r="AK175" s="17"/>
    </row>
    <row r="176" spans="1:41" ht="12" customHeight="1" x14ac:dyDescent="0.35">
      <c r="A176" s="17"/>
      <c r="C176" s="71"/>
      <c r="D176" s="72"/>
      <c r="E176" s="74"/>
      <c r="F176" s="73"/>
      <c r="G176" s="73"/>
      <c r="H176" s="73"/>
      <c r="I176" s="73"/>
      <c r="J176" s="73"/>
      <c r="K176" s="73"/>
      <c r="L176" s="73"/>
      <c r="M176" s="73"/>
      <c r="N176" s="73"/>
      <c r="O176" s="73"/>
      <c r="P176" s="73"/>
      <c r="Q176" s="73"/>
      <c r="R176" s="73"/>
      <c r="S176" s="73"/>
      <c r="T176" s="73"/>
      <c r="U176" s="73"/>
      <c r="V176" s="73"/>
      <c r="W176" s="73"/>
      <c r="X176" s="17"/>
      <c r="AJ176" s="25"/>
      <c r="AK176" s="25"/>
    </row>
    <row r="177" spans="1:41" ht="12" customHeight="1" x14ac:dyDescent="0.35">
      <c r="A177" s="17"/>
      <c r="C177" s="11" t="s">
        <v>272</v>
      </c>
      <c r="D177" s="13" t="s">
        <v>20</v>
      </c>
      <c r="E177" s="25"/>
      <c r="F177" s="22">
        <f>F60+F175</f>
        <v>0</v>
      </c>
      <c r="G177" s="22">
        <f t="shared" ref="G177:V177" si="50">G60+G175</f>
        <v>0</v>
      </c>
      <c r="H177" s="22">
        <f>H60+H175</f>
        <v>12716.606781805252</v>
      </c>
      <c r="I177" s="22">
        <f t="shared" si="50"/>
        <v>9305.4777118629772</v>
      </c>
      <c r="J177" s="22">
        <f>J60+J175</f>
        <v>4529.6488070741343</v>
      </c>
      <c r="K177" s="22">
        <f t="shared" si="50"/>
        <v>758.15146963810594</v>
      </c>
      <c r="L177" s="22">
        <f t="shared" si="50"/>
        <v>-577.77615090449649</v>
      </c>
      <c r="M177" s="22">
        <f t="shared" si="50"/>
        <v>-1290.7695396310785</v>
      </c>
      <c r="N177" s="22">
        <f t="shared" si="50"/>
        <v>-1893.1106733290676</v>
      </c>
      <c r="O177" s="22">
        <f t="shared" si="50"/>
        <v>-2076.9326344632827</v>
      </c>
      <c r="P177" s="22">
        <f t="shared" si="50"/>
        <v>-2258.1215682250236</v>
      </c>
      <c r="Q177" s="22">
        <f t="shared" si="50"/>
        <v>-2440.6346037531716</v>
      </c>
      <c r="R177" s="22">
        <f t="shared" si="50"/>
        <v>-2014.4807184123365</v>
      </c>
      <c r="S177" s="22">
        <f t="shared" si="50"/>
        <v>-1242.4261985663434</v>
      </c>
      <c r="T177" s="22">
        <f t="shared" si="50"/>
        <v>-772.17136065084094</v>
      </c>
      <c r="U177" s="22">
        <f t="shared" si="50"/>
        <v>-561.76502907620068</v>
      </c>
      <c r="V177" s="22">
        <f t="shared" si="50"/>
        <v>-432.91062947644912</v>
      </c>
      <c r="W177" s="62"/>
      <c r="X177" s="22"/>
      <c r="Y177" s="22"/>
      <c r="Z177" s="22"/>
      <c r="AA177" s="22"/>
      <c r="AB177" s="22"/>
      <c r="AC177" s="22"/>
      <c r="AD177" s="22"/>
      <c r="AJ177" s="25"/>
      <c r="AK177" s="25"/>
    </row>
    <row r="178" spans="1:41" s="25" customFormat="1" ht="12" customHeight="1" x14ac:dyDescent="0.35">
      <c r="A178" s="17"/>
      <c r="C178" s="71"/>
      <c r="D178" s="72"/>
      <c r="E178" s="74"/>
      <c r="F178" s="73"/>
      <c r="G178" s="73"/>
      <c r="H178" s="73"/>
      <c r="I178" s="73"/>
      <c r="J178" s="73"/>
      <c r="K178" s="73"/>
      <c r="L178" s="73"/>
      <c r="M178" s="73"/>
      <c r="N178" s="73"/>
      <c r="O178" s="73"/>
      <c r="P178" s="73"/>
      <c r="Q178" s="73"/>
      <c r="R178" s="73"/>
      <c r="S178" s="73"/>
      <c r="T178" s="73"/>
      <c r="U178" s="73"/>
      <c r="V178" s="73"/>
      <c r="W178" s="73"/>
      <c r="Y178" s="16"/>
      <c r="Z178" s="16"/>
      <c r="AA178" s="16"/>
      <c r="AB178" s="16"/>
      <c r="AC178" s="16"/>
      <c r="AD178" s="16"/>
    </row>
    <row r="179" spans="1:41" ht="12" customHeight="1" x14ac:dyDescent="0.35">
      <c r="A179" s="17"/>
      <c r="C179" s="9" t="s">
        <v>273</v>
      </c>
      <c r="D179" s="10" t="s">
        <v>20</v>
      </c>
      <c r="E179" s="25"/>
      <c r="F179" s="22">
        <f>F177</f>
        <v>0</v>
      </c>
      <c r="G179" s="22">
        <f>IF(G$9&gt;$D$6,0,F179+G177)</f>
        <v>0</v>
      </c>
      <c r="H179" s="22">
        <f>IF(H$9&gt;$D$6,0,G179+H177)</f>
        <v>12716.606781805252</v>
      </c>
      <c r="I179" s="22">
        <f t="shared" ref="I179:V179" si="51">IF(I$9&gt;$D$6,0,H179+I177)</f>
        <v>22022.08449366823</v>
      </c>
      <c r="J179" s="22">
        <f t="shared" si="51"/>
        <v>26551.733300742366</v>
      </c>
      <c r="K179" s="22">
        <f t="shared" si="51"/>
        <v>27309.884770380471</v>
      </c>
      <c r="L179" s="22">
        <f>IF(L$9&gt;$D$6,0,K179+L177)</f>
        <v>26732.108619475974</v>
      </c>
      <c r="M179" s="22">
        <f t="shared" si="51"/>
        <v>25441.339079844896</v>
      </c>
      <c r="N179" s="22">
        <f t="shared" si="51"/>
        <v>23548.228406515827</v>
      </c>
      <c r="O179" s="22">
        <f t="shared" si="51"/>
        <v>21471.295772052545</v>
      </c>
      <c r="P179" s="22">
        <f t="shared" si="51"/>
        <v>19213.174203827522</v>
      </c>
      <c r="Q179" s="22">
        <f t="shared" si="51"/>
        <v>16772.539600074349</v>
      </c>
      <c r="R179" s="22">
        <f t="shared" si="51"/>
        <v>14758.058881662013</v>
      </c>
      <c r="S179" s="22">
        <f t="shared" si="51"/>
        <v>13515.63268309567</v>
      </c>
      <c r="T179" s="22">
        <f>IF(T$9&gt;$D$6,0,S179+T177)</f>
        <v>12743.461322444829</v>
      </c>
      <c r="U179" s="22">
        <f t="shared" si="51"/>
        <v>12181.696293368628</v>
      </c>
      <c r="V179" s="22">
        <f t="shared" si="51"/>
        <v>11748.785663892178</v>
      </c>
      <c r="W179" s="62"/>
      <c r="AF179" s="17"/>
      <c r="AJ179" s="25"/>
      <c r="AK179" s="25"/>
    </row>
    <row r="180" spans="1:41" ht="12" customHeight="1" x14ac:dyDescent="0.35">
      <c r="C180" s="71"/>
      <c r="D180" s="72"/>
      <c r="E180" s="74"/>
      <c r="F180" s="73"/>
      <c r="G180" s="73"/>
      <c r="H180" s="73"/>
      <c r="I180" s="73"/>
      <c r="J180" s="73"/>
      <c r="K180" s="73"/>
      <c r="L180" s="73"/>
      <c r="M180" s="73"/>
      <c r="N180" s="73"/>
      <c r="O180" s="73"/>
      <c r="P180" s="73"/>
      <c r="Q180" s="73"/>
      <c r="R180" s="73"/>
      <c r="S180" s="73"/>
      <c r="T180" s="73"/>
      <c r="U180" s="73"/>
      <c r="V180" s="73"/>
      <c r="W180" s="73"/>
      <c r="X180" s="17"/>
      <c r="Y180" s="17"/>
      <c r="Z180" s="17"/>
      <c r="AA180" s="17"/>
      <c r="AB180" s="17"/>
      <c r="AC180" s="17"/>
      <c r="AD180" s="17"/>
      <c r="AE180" s="17"/>
      <c r="AF180" s="17"/>
      <c r="AG180" s="17"/>
      <c r="AH180" s="17"/>
      <c r="AI180" s="17"/>
      <c r="AJ180" s="17"/>
      <c r="AK180" s="17"/>
      <c r="AL180" s="3"/>
      <c r="AM180" s="3"/>
      <c r="AN180" s="3"/>
      <c r="AO180" s="3"/>
    </row>
    <row r="181" spans="1:41" ht="12" customHeight="1" x14ac:dyDescent="0.35">
      <c r="X181" s="33"/>
      <c r="Y181" s="33"/>
      <c r="Z181" s="33"/>
      <c r="AA181" s="33"/>
      <c r="AB181" s="33"/>
      <c r="AC181" s="33"/>
      <c r="AD181" s="33"/>
      <c r="AF181" s="17"/>
      <c r="AJ181" s="25"/>
      <c r="AK181" s="25"/>
    </row>
    <row r="182" spans="1:41" x14ac:dyDescent="0.35">
      <c r="C182" s="11" t="s">
        <v>353</v>
      </c>
    </row>
    <row r="183" spans="1:41" x14ac:dyDescent="0.35">
      <c r="C183" s="77" t="s">
        <v>357</v>
      </c>
      <c r="D183" s="37">
        <v>2.5</v>
      </c>
      <c r="E183" s="58"/>
      <c r="F183" s="110"/>
      <c r="G183" s="110"/>
      <c r="H183" s="110"/>
      <c r="I183" s="110"/>
      <c r="J183" s="110"/>
      <c r="K183" s="110"/>
      <c r="L183" s="110"/>
      <c r="M183" s="110"/>
      <c r="N183" s="110"/>
      <c r="O183" s="110"/>
      <c r="P183" s="110"/>
      <c r="Q183" s="110"/>
      <c r="R183" s="110"/>
      <c r="S183" s="110"/>
      <c r="T183" s="110"/>
      <c r="U183" s="110"/>
      <c r="V183" s="110"/>
      <c r="W183" s="77"/>
    </row>
    <row r="184" spans="1:41" x14ac:dyDescent="0.35">
      <c r="C184" s="77"/>
      <c r="D184" s="112"/>
      <c r="E184" s="58"/>
      <c r="F184" s="110"/>
      <c r="G184" s="110"/>
      <c r="H184" s="110"/>
      <c r="I184" s="110"/>
      <c r="J184" s="110"/>
      <c r="K184" s="110"/>
      <c r="L184" s="110"/>
      <c r="M184" s="110"/>
      <c r="N184" s="110"/>
      <c r="O184" s="110"/>
      <c r="P184" s="110"/>
      <c r="Q184" s="110"/>
      <c r="R184" s="110"/>
      <c r="S184" s="110"/>
      <c r="T184" s="110"/>
      <c r="U184" s="110"/>
      <c r="V184" s="110"/>
      <c r="W184" s="111" t="s">
        <v>392</v>
      </c>
    </row>
    <row r="185" spans="1:41" x14ac:dyDescent="0.35">
      <c r="C185" s="77" t="s">
        <v>358</v>
      </c>
      <c r="D185" s="58"/>
      <c r="E185" s="58"/>
      <c r="F185" s="78"/>
      <c r="G185" s="78"/>
      <c r="H185" s="78">
        <f t="shared" ref="H185:V185" si="52">H15*$D$183</f>
        <v>25.508242102220713</v>
      </c>
      <c r="I185" s="78">
        <f t="shared" si="52"/>
        <v>17.844446364680401</v>
      </c>
      <c r="J185" s="78">
        <f t="shared" si="52"/>
        <v>9.8292546274690054</v>
      </c>
      <c r="K185" s="78">
        <f t="shared" si="52"/>
        <v>4.6564301102361751</v>
      </c>
      <c r="L185" s="78">
        <f t="shared" si="52"/>
        <v>3.0727440082167705</v>
      </c>
      <c r="M185" s="78">
        <f t="shared" si="52"/>
        <v>2.2948138154300266</v>
      </c>
      <c r="N185" s="78">
        <f t="shared" si="52"/>
        <v>1.5854562367549827</v>
      </c>
      <c r="O185" s="78">
        <f t="shared" si="52"/>
        <v>1.6848169458882221</v>
      </c>
      <c r="P185" s="78">
        <f t="shared" si="52"/>
        <v>1.8135416181669384</v>
      </c>
      <c r="Q185" s="78">
        <f t="shared" si="52"/>
        <v>1.7979635091408586</v>
      </c>
      <c r="R185" s="78">
        <f t="shared" si="52"/>
        <v>1.6818222027682119</v>
      </c>
      <c r="S185" s="78">
        <f t="shared" si="52"/>
        <v>1.5890594907526414</v>
      </c>
      <c r="T185" s="78">
        <f t="shared" si="52"/>
        <v>1.5492345881933931</v>
      </c>
      <c r="U185" s="78">
        <f t="shared" si="52"/>
        <v>1.409536207966207</v>
      </c>
      <c r="V185" s="78">
        <f t="shared" si="52"/>
        <v>1.290736707375796</v>
      </c>
      <c r="W185" s="79">
        <f>SUM(H185:V185)</f>
        <v>77.608098535260353</v>
      </c>
    </row>
    <row r="186" spans="1:41" x14ac:dyDescent="0.35">
      <c r="C186" s="77" t="s">
        <v>359</v>
      </c>
      <c r="D186" s="58"/>
      <c r="E186" s="58"/>
      <c r="F186" s="78"/>
      <c r="G186" s="78"/>
      <c r="H186" s="78">
        <f t="shared" ref="H186:V186" si="53">H16*$D$183</f>
        <v>284.16378750696902</v>
      </c>
      <c r="I186" s="78">
        <f t="shared" si="53"/>
        <v>232.02713108512603</v>
      </c>
      <c r="J186" s="78">
        <f t="shared" si="53"/>
        <v>142.04038909696172</v>
      </c>
      <c r="K186" s="78">
        <f t="shared" si="53"/>
        <v>66.339267604269409</v>
      </c>
      <c r="L186" s="78">
        <f t="shared" si="53"/>
        <v>41.344697319530937</v>
      </c>
      <c r="M186" s="78">
        <f t="shared" si="53"/>
        <v>28.857506429919017</v>
      </c>
      <c r="N186" s="78">
        <f t="shared" si="53"/>
        <v>17.960865132047989</v>
      </c>
      <c r="O186" s="78">
        <f t="shared" si="53"/>
        <v>15.849469720569193</v>
      </c>
      <c r="P186" s="78">
        <f t="shared" si="53"/>
        <v>13.579652339577045</v>
      </c>
      <c r="Q186" s="78">
        <f t="shared" si="53"/>
        <v>11.226338885885506</v>
      </c>
      <c r="R186" s="78">
        <f t="shared" si="53"/>
        <v>9.4035252271725422</v>
      </c>
      <c r="S186" s="78">
        <f t="shared" si="53"/>
        <v>7.5994534264713973</v>
      </c>
      <c r="T186" s="78">
        <f t="shared" si="53"/>
        <v>5.916811245608276</v>
      </c>
      <c r="U186" s="78">
        <f t="shared" si="53"/>
        <v>4.4365661878104827</v>
      </c>
      <c r="V186" s="78">
        <f t="shared" si="53"/>
        <v>3.2065442132165738</v>
      </c>
      <c r="W186" s="79">
        <f>SUM(H186:V186)</f>
        <v>883.95200542113514</v>
      </c>
    </row>
    <row r="187" spans="1:41" x14ac:dyDescent="0.35">
      <c r="C187" s="77"/>
      <c r="D187" s="58"/>
      <c r="E187" s="58"/>
      <c r="F187" s="78"/>
      <c r="G187" s="78"/>
      <c r="H187" s="78"/>
      <c r="I187" s="78"/>
      <c r="J187" s="78"/>
      <c r="K187" s="78"/>
      <c r="L187" s="78"/>
      <c r="M187" s="78"/>
      <c r="N187" s="78"/>
      <c r="O187" s="78"/>
      <c r="P187" s="78"/>
      <c r="Q187" s="78"/>
      <c r="R187" s="78"/>
      <c r="S187" s="78"/>
      <c r="T187" s="78"/>
      <c r="U187" s="78"/>
      <c r="V187" s="78"/>
      <c r="W187" s="79"/>
    </row>
    <row r="188" spans="1:41" x14ac:dyDescent="0.35">
      <c r="C188" s="77" t="s">
        <v>360</v>
      </c>
      <c r="D188" s="58"/>
      <c r="E188" s="58"/>
      <c r="F188" s="90"/>
      <c r="G188" s="90"/>
      <c r="H188" s="78">
        <f t="shared" ref="H188:V189" si="54">0*$D$183</f>
        <v>0</v>
      </c>
      <c r="I188" s="78">
        <f t="shared" si="54"/>
        <v>0</v>
      </c>
      <c r="J188" s="78">
        <f t="shared" si="54"/>
        <v>0</v>
      </c>
      <c r="K188" s="78">
        <f t="shared" si="54"/>
        <v>0</v>
      </c>
      <c r="L188" s="78">
        <f t="shared" si="54"/>
        <v>0</v>
      </c>
      <c r="M188" s="78">
        <f t="shared" si="54"/>
        <v>0</v>
      </c>
      <c r="N188" s="78">
        <f t="shared" si="54"/>
        <v>0</v>
      </c>
      <c r="O188" s="78">
        <f t="shared" si="54"/>
        <v>0</v>
      </c>
      <c r="P188" s="78">
        <f t="shared" si="54"/>
        <v>0</v>
      </c>
      <c r="Q188" s="78">
        <f t="shared" si="54"/>
        <v>0</v>
      </c>
      <c r="R188" s="78">
        <f t="shared" si="54"/>
        <v>0</v>
      </c>
      <c r="S188" s="78">
        <f t="shared" si="54"/>
        <v>0</v>
      </c>
      <c r="T188" s="78">
        <f t="shared" si="54"/>
        <v>0</v>
      </c>
      <c r="U188" s="78">
        <f t="shared" si="54"/>
        <v>0</v>
      </c>
      <c r="V188" s="78">
        <f t="shared" si="54"/>
        <v>0</v>
      </c>
      <c r="W188" s="79">
        <f>SUM(H188:V188)</f>
        <v>0</v>
      </c>
    </row>
    <row r="189" spans="1:41" x14ac:dyDescent="0.35">
      <c r="C189" s="77" t="s">
        <v>361</v>
      </c>
      <c r="D189" s="58"/>
      <c r="E189" s="58"/>
      <c r="F189" s="90"/>
      <c r="G189" s="90"/>
      <c r="H189" s="78">
        <f t="shared" si="54"/>
        <v>0</v>
      </c>
      <c r="I189" s="78">
        <f t="shared" si="54"/>
        <v>0</v>
      </c>
      <c r="J189" s="78">
        <f t="shared" si="54"/>
        <v>0</v>
      </c>
      <c r="K189" s="78">
        <f t="shared" si="54"/>
        <v>0</v>
      </c>
      <c r="L189" s="78">
        <f t="shared" si="54"/>
        <v>0</v>
      </c>
      <c r="M189" s="78">
        <f t="shared" si="54"/>
        <v>0</v>
      </c>
      <c r="N189" s="78">
        <f t="shared" si="54"/>
        <v>0</v>
      </c>
      <c r="O189" s="78">
        <f t="shared" si="54"/>
        <v>0</v>
      </c>
      <c r="P189" s="78">
        <f t="shared" si="54"/>
        <v>0</v>
      </c>
      <c r="Q189" s="78">
        <f t="shared" si="54"/>
        <v>0</v>
      </c>
      <c r="R189" s="78">
        <f t="shared" si="54"/>
        <v>0</v>
      </c>
      <c r="S189" s="78">
        <f t="shared" si="54"/>
        <v>0</v>
      </c>
      <c r="T189" s="78">
        <f t="shared" si="54"/>
        <v>0</v>
      </c>
      <c r="U189" s="78">
        <f t="shared" si="54"/>
        <v>0</v>
      </c>
      <c r="V189" s="78">
        <f t="shared" si="54"/>
        <v>0</v>
      </c>
      <c r="W189" s="79">
        <f>SUM(H189:V189)</f>
        <v>0</v>
      </c>
    </row>
    <row r="190" spans="1:41" x14ac:dyDescent="0.35">
      <c r="C190" s="77"/>
      <c r="D190" s="58"/>
      <c r="E190" s="58"/>
      <c r="F190" s="90"/>
      <c r="G190" s="90"/>
      <c r="H190" s="78"/>
      <c r="I190" s="78"/>
      <c r="J190" s="78"/>
      <c r="K190" s="78"/>
      <c r="L190" s="78"/>
      <c r="M190" s="78"/>
      <c r="N190" s="78"/>
      <c r="O190" s="78"/>
      <c r="P190" s="78"/>
      <c r="Q190" s="78"/>
      <c r="R190" s="78"/>
      <c r="S190" s="78"/>
      <c r="T190" s="78"/>
      <c r="U190" s="78"/>
      <c r="V190" s="78"/>
      <c r="W190" s="79"/>
    </row>
    <row r="191" spans="1:41" x14ac:dyDescent="0.35">
      <c r="C191" s="77" t="s">
        <v>354</v>
      </c>
      <c r="D191" s="58"/>
      <c r="E191" s="58"/>
      <c r="F191" s="78"/>
      <c r="G191" s="78"/>
      <c r="H191" s="78">
        <f>H185-H188</f>
        <v>25.508242102220713</v>
      </c>
      <c r="I191" s="78">
        <f t="shared" ref="I191:V192" si="55">I185-I188</f>
        <v>17.844446364680401</v>
      </c>
      <c r="J191" s="78">
        <f t="shared" si="55"/>
        <v>9.8292546274690054</v>
      </c>
      <c r="K191" s="78">
        <f t="shared" si="55"/>
        <v>4.6564301102361751</v>
      </c>
      <c r="L191" s="78">
        <f t="shared" si="55"/>
        <v>3.0727440082167705</v>
      </c>
      <c r="M191" s="78">
        <f t="shared" si="55"/>
        <v>2.2948138154300266</v>
      </c>
      <c r="N191" s="78">
        <f t="shared" si="55"/>
        <v>1.5854562367549827</v>
      </c>
      <c r="O191" s="78">
        <f t="shared" si="55"/>
        <v>1.6848169458882221</v>
      </c>
      <c r="P191" s="78">
        <f t="shared" si="55"/>
        <v>1.8135416181669384</v>
      </c>
      <c r="Q191" s="78">
        <f t="shared" si="55"/>
        <v>1.7979635091408586</v>
      </c>
      <c r="R191" s="78">
        <f t="shared" si="55"/>
        <v>1.6818222027682119</v>
      </c>
      <c r="S191" s="78">
        <f t="shared" si="55"/>
        <v>1.5890594907526414</v>
      </c>
      <c r="T191" s="78">
        <f t="shared" si="55"/>
        <v>1.5492345881933931</v>
      </c>
      <c r="U191" s="78">
        <f t="shared" si="55"/>
        <v>1.409536207966207</v>
      </c>
      <c r="V191" s="78">
        <f t="shared" si="55"/>
        <v>1.290736707375796</v>
      </c>
      <c r="W191" s="79">
        <f>SUM(H191:V191)</f>
        <v>77.608098535260353</v>
      </c>
    </row>
    <row r="192" spans="1:41" x14ac:dyDescent="0.35">
      <c r="C192" s="85" t="s">
        <v>355</v>
      </c>
      <c r="D192" s="86"/>
      <c r="E192" s="86"/>
      <c r="F192" s="86"/>
      <c r="G192" s="86"/>
      <c r="H192" s="87">
        <f>H186-H189</f>
        <v>284.16378750696902</v>
      </c>
      <c r="I192" s="87">
        <f t="shared" si="55"/>
        <v>232.02713108512603</v>
      </c>
      <c r="J192" s="87">
        <f t="shared" si="55"/>
        <v>142.04038909696172</v>
      </c>
      <c r="K192" s="87">
        <f t="shared" si="55"/>
        <v>66.339267604269409</v>
      </c>
      <c r="L192" s="87">
        <f t="shared" si="55"/>
        <v>41.344697319530937</v>
      </c>
      <c r="M192" s="87">
        <f t="shared" si="55"/>
        <v>28.857506429919017</v>
      </c>
      <c r="N192" s="87">
        <f t="shared" si="55"/>
        <v>17.960865132047989</v>
      </c>
      <c r="O192" s="87">
        <f t="shared" si="55"/>
        <v>15.849469720569193</v>
      </c>
      <c r="P192" s="87">
        <f t="shared" si="55"/>
        <v>13.579652339577045</v>
      </c>
      <c r="Q192" s="87">
        <f t="shared" si="55"/>
        <v>11.226338885885506</v>
      </c>
      <c r="R192" s="87">
        <f t="shared" si="55"/>
        <v>9.4035252271725422</v>
      </c>
      <c r="S192" s="87">
        <f t="shared" si="55"/>
        <v>7.5994534264713973</v>
      </c>
      <c r="T192" s="87">
        <f t="shared" si="55"/>
        <v>5.916811245608276</v>
      </c>
      <c r="U192" s="87">
        <f t="shared" si="55"/>
        <v>4.4365661878104827</v>
      </c>
      <c r="V192" s="87">
        <f t="shared" si="55"/>
        <v>3.2065442132165738</v>
      </c>
      <c r="W192" s="88">
        <f>SUM(H192:V192)</f>
        <v>883.95200542113514</v>
      </c>
    </row>
    <row r="193" spans="3:37" x14ac:dyDescent="0.35">
      <c r="C193" s="80" t="s">
        <v>356</v>
      </c>
      <c r="D193" s="58"/>
      <c r="E193" s="58"/>
      <c r="F193" s="78"/>
      <c r="G193" s="78"/>
      <c r="H193" s="94">
        <f>H191+H192</f>
        <v>309.67202960918974</v>
      </c>
      <c r="I193" s="94">
        <f t="shared" ref="I193:V193" si="56">I191+I192</f>
        <v>249.87157744980644</v>
      </c>
      <c r="J193" s="94">
        <f t="shared" si="56"/>
        <v>151.86964372443072</v>
      </c>
      <c r="K193" s="94">
        <f t="shared" si="56"/>
        <v>70.995697714505582</v>
      </c>
      <c r="L193" s="94">
        <f t="shared" si="56"/>
        <v>44.41744132774771</v>
      </c>
      <c r="M193" s="94">
        <f t="shared" si="56"/>
        <v>31.152320245349042</v>
      </c>
      <c r="N193" s="94">
        <f t="shared" si="56"/>
        <v>19.546321368802971</v>
      </c>
      <c r="O193" s="94">
        <f t="shared" si="56"/>
        <v>17.534286666457415</v>
      </c>
      <c r="P193" s="94">
        <f t="shared" si="56"/>
        <v>15.393193957743984</v>
      </c>
      <c r="Q193" s="94">
        <f t="shared" si="56"/>
        <v>13.024302395026364</v>
      </c>
      <c r="R193" s="94">
        <f t="shared" si="56"/>
        <v>11.085347429940754</v>
      </c>
      <c r="S193" s="94">
        <f t="shared" si="56"/>
        <v>9.1885129172240383</v>
      </c>
      <c r="T193" s="94">
        <f t="shared" si="56"/>
        <v>7.4660458338016689</v>
      </c>
      <c r="U193" s="94">
        <f t="shared" si="56"/>
        <v>5.8461023957766898</v>
      </c>
      <c r="V193" s="94">
        <f t="shared" si="56"/>
        <v>4.4972809205923703</v>
      </c>
      <c r="W193" s="79">
        <f>W191+W192</f>
        <v>961.56010395639555</v>
      </c>
    </row>
    <row r="196" spans="3:37" x14ac:dyDescent="0.35">
      <c r="C196" s="11" t="s">
        <v>377</v>
      </c>
      <c r="D196" s="11"/>
    </row>
    <row r="197" spans="3:37" x14ac:dyDescent="0.35">
      <c r="C197" s="77" t="s">
        <v>379</v>
      </c>
      <c r="D197" s="37">
        <v>0.375</v>
      </c>
      <c r="E197" s="58"/>
      <c r="F197" s="58"/>
      <c r="G197" s="58"/>
      <c r="H197" s="58"/>
      <c r="I197" s="58"/>
      <c r="J197" s="58"/>
      <c r="K197" s="58"/>
      <c r="L197" s="58"/>
      <c r="M197" s="58"/>
      <c r="N197" s="58"/>
      <c r="O197" s="58"/>
      <c r="P197" s="58"/>
      <c r="Q197" s="58"/>
      <c r="R197" s="58"/>
      <c r="S197" s="58"/>
      <c r="T197" s="58"/>
      <c r="U197" s="58"/>
      <c r="V197" s="58"/>
      <c r="W197" s="58"/>
    </row>
    <row r="198" spans="3:37" x14ac:dyDescent="0.35">
      <c r="C198" s="77" t="s">
        <v>378</v>
      </c>
      <c r="D198" s="37">
        <v>4.75</v>
      </c>
      <c r="E198" s="58"/>
      <c r="F198" s="58"/>
      <c r="G198" s="58"/>
      <c r="H198" s="58"/>
      <c r="I198" s="58"/>
      <c r="J198" s="58"/>
      <c r="K198" s="58"/>
      <c r="L198" s="58"/>
      <c r="M198" s="58"/>
      <c r="N198" s="58"/>
      <c r="O198" s="58"/>
      <c r="P198" s="58"/>
      <c r="Q198" s="58"/>
      <c r="R198" s="58"/>
      <c r="S198" s="58"/>
      <c r="T198" s="58"/>
      <c r="U198" s="58"/>
      <c r="V198" s="58"/>
      <c r="W198" s="58"/>
    </row>
    <row r="199" spans="3:37" x14ac:dyDescent="0.35">
      <c r="C199" s="77"/>
      <c r="D199" s="112"/>
      <c r="E199" s="58"/>
      <c r="F199" s="58"/>
      <c r="G199" s="58"/>
      <c r="H199" s="58"/>
      <c r="I199" s="58"/>
      <c r="J199" s="58"/>
      <c r="K199" s="58"/>
      <c r="L199" s="58"/>
      <c r="M199" s="58"/>
      <c r="N199" s="58"/>
      <c r="O199" s="58"/>
      <c r="P199" s="58"/>
      <c r="Q199" s="58"/>
      <c r="R199" s="58"/>
      <c r="S199" s="58"/>
      <c r="T199" s="58"/>
      <c r="U199" s="58"/>
      <c r="V199" s="58"/>
      <c r="W199" s="43" t="s">
        <v>392</v>
      </c>
    </row>
    <row r="200" spans="3:37" x14ac:dyDescent="0.35">
      <c r="C200" s="77" t="s">
        <v>380</v>
      </c>
      <c r="D200" s="58"/>
      <c r="E200" s="58"/>
      <c r="F200" s="78"/>
      <c r="G200" s="78"/>
      <c r="H200" s="101">
        <f t="shared" ref="H200:V200" si="57">H24</f>
        <v>12.386881184367589</v>
      </c>
      <c r="I200" s="101">
        <f t="shared" si="57"/>
        <v>9.9948630979922584</v>
      </c>
      <c r="J200" s="101">
        <f t="shared" si="57"/>
        <v>6.074785748977229</v>
      </c>
      <c r="K200" s="101">
        <f t="shared" si="57"/>
        <v>2.8398279085802236</v>
      </c>
      <c r="L200" s="101">
        <f t="shared" si="57"/>
        <v>1.7766976531099083</v>
      </c>
      <c r="M200" s="101">
        <f t="shared" si="57"/>
        <v>1.2460928098139619</v>
      </c>
      <c r="N200" s="101">
        <f t="shared" si="57"/>
        <v>0.78185285475211896</v>
      </c>
      <c r="O200" s="101">
        <f t="shared" si="57"/>
        <v>0.70137146665829664</v>
      </c>
      <c r="P200" s="101">
        <f t="shared" si="57"/>
        <v>0.61572775830975934</v>
      </c>
      <c r="Q200" s="101">
        <f t="shared" si="57"/>
        <v>0.52097209580105452</v>
      </c>
      <c r="R200" s="101">
        <f t="shared" si="57"/>
        <v>6.7272888110728485E-2</v>
      </c>
      <c r="S200" s="101">
        <f t="shared" si="57"/>
        <v>6.3562379630105664E-2</v>
      </c>
      <c r="T200" s="101">
        <f t="shared" si="57"/>
        <v>6.1969383527735726E-2</v>
      </c>
      <c r="U200" s="101">
        <f t="shared" si="57"/>
        <v>5.6381448318648289E-2</v>
      </c>
      <c r="V200" s="101">
        <f t="shared" si="57"/>
        <v>5.1629468295031844E-2</v>
      </c>
      <c r="W200" s="117"/>
    </row>
    <row r="201" spans="3:37" x14ac:dyDescent="0.35">
      <c r="C201" s="77" t="s">
        <v>381</v>
      </c>
      <c r="D201" s="116">
        <f>D57</f>
        <v>2</v>
      </c>
      <c r="E201" s="58"/>
      <c r="F201" s="100"/>
      <c r="G201" s="100"/>
      <c r="H201" s="100">
        <f t="shared" ref="H201:V201" si="58">H25</f>
        <v>96.617673238067198</v>
      </c>
      <c r="I201" s="100">
        <f t="shared" si="58"/>
        <v>77.959932164339619</v>
      </c>
      <c r="J201" s="100">
        <f t="shared" si="58"/>
        <v>47.383328842022387</v>
      </c>
      <c r="K201" s="100">
        <f t="shared" si="58"/>
        <v>22.150657686925744</v>
      </c>
      <c r="L201" s="100">
        <f t="shared" si="58"/>
        <v>13.858241694257284</v>
      </c>
      <c r="M201" s="100">
        <f t="shared" si="58"/>
        <v>9.7195239165489031</v>
      </c>
      <c r="N201" s="100">
        <f t="shared" si="58"/>
        <v>6.098452267066528</v>
      </c>
      <c r="O201" s="100">
        <f t="shared" si="58"/>
        <v>5.4706974399347139</v>
      </c>
      <c r="P201" s="100">
        <f t="shared" si="58"/>
        <v>4.802676514816123</v>
      </c>
      <c r="Q201" s="100">
        <f t="shared" si="58"/>
        <v>4.063582347248226</v>
      </c>
      <c r="R201" s="100">
        <f t="shared" si="58"/>
        <v>0.52472852726368213</v>
      </c>
      <c r="S201" s="100">
        <f t="shared" si="58"/>
        <v>0.49578656111482416</v>
      </c>
      <c r="T201" s="100">
        <f t="shared" si="58"/>
        <v>0.48336119151633866</v>
      </c>
      <c r="U201" s="100">
        <f t="shared" si="58"/>
        <v>0.43977529688545663</v>
      </c>
      <c r="V201" s="100">
        <f t="shared" si="58"/>
        <v>0.40270985270124837</v>
      </c>
      <c r="W201" s="117"/>
    </row>
    <row r="202" spans="3:37" x14ac:dyDescent="0.35">
      <c r="C202" s="77"/>
      <c r="D202" s="118"/>
      <c r="E202" s="58"/>
      <c r="F202" s="100"/>
      <c r="G202" s="100"/>
      <c r="H202" s="100"/>
      <c r="I202" s="100"/>
      <c r="J202" s="100"/>
      <c r="K202" s="100"/>
      <c r="L202" s="100"/>
      <c r="M202" s="100"/>
      <c r="N202" s="100"/>
      <c r="O202" s="100"/>
      <c r="P202" s="100"/>
      <c r="Q202" s="100"/>
      <c r="R202" s="100"/>
      <c r="S202" s="100"/>
      <c r="T202" s="100"/>
      <c r="U202" s="100"/>
      <c r="V202" s="100"/>
      <c r="W202" s="117"/>
    </row>
    <row r="203" spans="3:37" x14ac:dyDescent="0.35">
      <c r="C203" s="77" t="s">
        <v>388</v>
      </c>
      <c r="D203" s="58"/>
      <c r="E203" s="58"/>
      <c r="F203" s="101"/>
      <c r="G203" s="101"/>
      <c r="H203" s="101">
        <f t="shared" ref="H203:V203" si="59">$D$197*H200</f>
        <v>4.6450804441378457</v>
      </c>
      <c r="I203" s="101">
        <f t="shared" si="59"/>
        <v>3.7480736617470969</v>
      </c>
      <c r="J203" s="101">
        <f t="shared" si="59"/>
        <v>2.2780446558664611</v>
      </c>
      <c r="K203" s="101">
        <f t="shared" si="59"/>
        <v>1.0649354657175838</v>
      </c>
      <c r="L203" s="101">
        <f t="shared" si="59"/>
        <v>0.66626161991621569</v>
      </c>
      <c r="M203" s="101">
        <f t="shared" si="59"/>
        <v>0.46728480368023573</v>
      </c>
      <c r="N203" s="101">
        <f t="shared" si="59"/>
        <v>0.2931948205320446</v>
      </c>
      <c r="O203" s="101">
        <f t="shared" si="59"/>
        <v>0.26301429999686121</v>
      </c>
      <c r="P203" s="101">
        <f t="shared" si="59"/>
        <v>0.23089790936615975</v>
      </c>
      <c r="Q203" s="101">
        <f t="shared" si="59"/>
        <v>0.19536453592539543</v>
      </c>
      <c r="R203" s="101">
        <f t="shared" si="59"/>
        <v>2.5227333041523182E-2</v>
      </c>
      <c r="S203" s="101">
        <f t="shared" si="59"/>
        <v>2.3835892361289624E-2</v>
      </c>
      <c r="T203" s="101">
        <f t="shared" si="59"/>
        <v>2.3238518822900896E-2</v>
      </c>
      <c r="U203" s="101">
        <f t="shared" si="59"/>
        <v>2.114304311949311E-2</v>
      </c>
      <c r="V203" s="101">
        <f t="shared" si="59"/>
        <v>1.9361050610636941E-2</v>
      </c>
      <c r="W203" s="113">
        <f>SUM(F203:V203)</f>
        <v>13.964958054841743</v>
      </c>
    </row>
    <row r="204" spans="3:37" x14ac:dyDescent="0.35">
      <c r="C204" s="85" t="s">
        <v>384</v>
      </c>
      <c r="D204" s="86"/>
      <c r="E204" s="86"/>
      <c r="F204" s="103"/>
      <c r="G204" s="103"/>
      <c r="H204" s="103">
        <f t="shared" ref="H204:V204" si="60">$D$198*H201/$D$201</f>
        <v>229.46697394040959</v>
      </c>
      <c r="I204" s="103">
        <f t="shared" si="60"/>
        <v>185.15483889030659</v>
      </c>
      <c r="J204" s="103">
        <f t="shared" si="60"/>
        <v>112.53540599980317</v>
      </c>
      <c r="K204" s="103">
        <f t="shared" si="60"/>
        <v>52.60781200644864</v>
      </c>
      <c r="L204" s="103">
        <f t="shared" si="60"/>
        <v>32.913324023861051</v>
      </c>
      <c r="M204" s="103">
        <f t="shared" si="60"/>
        <v>23.083869301803645</v>
      </c>
      <c r="N204" s="103">
        <f t="shared" si="60"/>
        <v>14.483824134283005</v>
      </c>
      <c r="O204" s="103">
        <f t="shared" si="60"/>
        <v>12.992906419844946</v>
      </c>
      <c r="P204" s="103">
        <f t="shared" si="60"/>
        <v>11.406356722688292</v>
      </c>
      <c r="Q204" s="103">
        <f t="shared" si="60"/>
        <v>9.6510080747145359</v>
      </c>
      <c r="R204" s="103">
        <f t="shared" si="60"/>
        <v>1.246230252251245</v>
      </c>
      <c r="S204" s="103">
        <f t="shared" si="60"/>
        <v>1.1774930826477075</v>
      </c>
      <c r="T204" s="103">
        <f t="shared" si="60"/>
        <v>1.1479828298513044</v>
      </c>
      <c r="U204" s="103">
        <f t="shared" si="60"/>
        <v>1.0444663301029595</v>
      </c>
      <c r="V204" s="103">
        <f t="shared" si="60"/>
        <v>0.95643590016546487</v>
      </c>
      <c r="W204" s="114">
        <f t="shared" ref="W204:W205" si="61">SUM(F204:V204)</f>
        <v>689.8689279091825</v>
      </c>
    </row>
    <row r="205" spans="3:37" x14ac:dyDescent="0.35">
      <c r="C205" s="80" t="s">
        <v>385</v>
      </c>
      <c r="D205" s="58"/>
      <c r="E205" s="58"/>
      <c r="F205" s="102"/>
      <c r="G205" s="102"/>
      <c r="H205" s="102">
        <f>H203+H204</f>
        <v>234.11205438454743</v>
      </c>
      <c r="I205" s="102">
        <f t="shared" ref="I205:V205" si="62">I203+I204</f>
        <v>188.90291255205369</v>
      </c>
      <c r="J205" s="102">
        <f t="shared" si="62"/>
        <v>114.81345065566964</v>
      </c>
      <c r="K205" s="102">
        <f t="shared" si="62"/>
        <v>53.672747472166222</v>
      </c>
      <c r="L205" s="102">
        <f t="shared" si="62"/>
        <v>33.579585643777264</v>
      </c>
      <c r="M205" s="102">
        <f t="shared" si="62"/>
        <v>23.551154105483882</v>
      </c>
      <c r="N205" s="102">
        <f t="shared" si="62"/>
        <v>14.777018954815048</v>
      </c>
      <c r="O205" s="102">
        <f t="shared" si="62"/>
        <v>13.255920719841807</v>
      </c>
      <c r="P205" s="102">
        <f t="shared" si="62"/>
        <v>11.637254632054452</v>
      </c>
      <c r="Q205" s="102">
        <f t="shared" si="62"/>
        <v>9.8463726106399321</v>
      </c>
      <c r="R205" s="102">
        <f t="shared" si="62"/>
        <v>1.2714575852927681</v>
      </c>
      <c r="S205" s="102">
        <f t="shared" si="62"/>
        <v>1.201328975008997</v>
      </c>
      <c r="T205" s="102">
        <f t="shared" si="62"/>
        <v>1.1712213486742054</v>
      </c>
      <c r="U205" s="102">
        <f t="shared" si="62"/>
        <v>1.0656093732224527</v>
      </c>
      <c r="V205" s="102">
        <f t="shared" si="62"/>
        <v>0.97579695077610185</v>
      </c>
      <c r="W205" s="113">
        <f t="shared" si="61"/>
        <v>703.83388596402381</v>
      </c>
    </row>
    <row r="208" spans="3:37" ht="12" customHeight="1" x14ac:dyDescent="0.35">
      <c r="X208" s="33"/>
      <c r="Y208" s="33"/>
      <c r="Z208" s="33"/>
      <c r="AA208" s="33"/>
      <c r="AB208" s="33"/>
      <c r="AC208" s="33"/>
      <c r="AD208" s="33"/>
      <c r="AF208" s="17"/>
      <c r="AJ208" s="25"/>
      <c r="AK208" s="25"/>
    </row>
    <row r="209" spans="3:37" ht="12" customHeight="1" x14ac:dyDescent="0.35">
      <c r="C209" s="11" t="s">
        <v>221</v>
      </c>
      <c r="D209" s="1"/>
      <c r="E209" s="1"/>
      <c r="F209" s="1"/>
      <c r="G209" s="1"/>
      <c r="H209" s="1"/>
      <c r="I209" s="1"/>
      <c r="J209" s="1"/>
      <c r="K209" s="1"/>
      <c r="L209" s="1"/>
      <c r="M209" s="1"/>
      <c r="N209" s="1"/>
      <c r="O209" s="1"/>
      <c r="P209" s="1"/>
      <c r="Q209" s="1"/>
      <c r="R209" s="1"/>
      <c r="S209" s="1"/>
      <c r="T209" s="1"/>
      <c r="U209" s="1"/>
      <c r="V209" s="1"/>
      <c r="X209" s="33"/>
      <c r="Y209" s="33"/>
      <c r="Z209" s="33"/>
      <c r="AA209" s="33"/>
      <c r="AB209" s="33"/>
      <c r="AC209" s="33"/>
      <c r="AD209" s="33"/>
      <c r="AF209" s="17"/>
      <c r="AJ209" s="25"/>
      <c r="AK209" s="25"/>
    </row>
    <row r="210" spans="3:37" s="25" customFormat="1" ht="12" customHeight="1" x14ac:dyDescent="0.35">
      <c r="C210" s="23"/>
      <c r="X210" s="33"/>
      <c r="Y210" s="33"/>
      <c r="Z210" s="33"/>
      <c r="AA210" s="33"/>
      <c r="AB210" s="33"/>
      <c r="AC210" s="33"/>
      <c r="AD210" s="33"/>
      <c r="AF210" s="17"/>
    </row>
    <row r="211" spans="3:37" ht="12" customHeight="1" x14ac:dyDescent="0.35">
      <c r="C211" s="45" t="s">
        <v>176</v>
      </c>
      <c r="W211" s="43" t="s">
        <v>404</v>
      </c>
      <c r="X211" s="33"/>
      <c r="Y211" s="33"/>
      <c r="Z211" s="33"/>
      <c r="AA211" s="33"/>
      <c r="AB211" s="33"/>
      <c r="AC211" s="33"/>
      <c r="AD211" s="33"/>
      <c r="AF211" s="17"/>
      <c r="AJ211" s="25"/>
      <c r="AK211" s="25"/>
    </row>
    <row r="212" spans="3:37" ht="12" customHeight="1" x14ac:dyDescent="0.35">
      <c r="C212" s="3" t="s">
        <v>277</v>
      </c>
      <c r="D212" s="3"/>
      <c r="E212" s="25"/>
      <c r="F212" s="5"/>
      <c r="G212" s="5"/>
      <c r="H212" s="5">
        <f t="shared" ref="H212:V212" si="63">H19</f>
        <v>10.203296840888285</v>
      </c>
      <c r="I212" s="5">
        <f t="shared" si="63"/>
        <v>7.1377785458721608</v>
      </c>
      <c r="J212" s="5">
        <f t="shared" si="63"/>
        <v>3.9317018509876025</v>
      </c>
      <c r="K212" s="5">
        <f t="shared" si="63"/>
        <v>1.86257204409447</v>
      </c>
      <c r="L212" s="5">
        <f t="shared" si="63"/>
        <v>1.2290976032867083</v>
      </c>
      <c r="M212" s="5">
        <f t="shared" si="63"/>
        <v>0.91792552617201062</v>
      </c>
      <c r="N212" s="5">
        <f t="shared" si="63"/>
        <v>0.63418249470199306</v>
      </c>
      <c r="O212" s="5">
        <f t="shared" si="63"/>
        <v>0.6739267783552888</v>
      </c>
      <c r="P212" s="5">
        <f t="shared" si="63"/>
        <v>0.72541664726677535</v>
      </c>
      <c r="Q212" s="5">
        <f t="shared" si="63"/>
        <v>0.71918540365634342</v>
      </c>
      <c r="R212" s="5">
        <f t="shared" si="63"/>
        <v>0.67272888110728479</v>
      </c>
      <c r="S212" s="5">
        <f t="shared" si="63"/>
        <v>0.63562379630105659</v>
      </c>
      <c r="T212" s="5">
        <f t="shared" si="63"/>
        <v>0.61969383527735722</v>
      </c>
      <c r="U212" s="5">
        <f t="shared" si="63"/>
        <v>0.56381448318648286</v>
      </c>
      <c r="V212" s="5">
        <f t="shared" si="63"/>
        <v>0.51629468295031844</v>
      </c>
      <c r="W212" s="44">
        <f>SUM(H212:V212)</f>
        <v>31.043239414104132</v>
      </c>
      <c r="X212" s="33"/>
      <c r="Y212" s="33"/>
      <c r="Z212" s="33"/>
      <c r="AA212" s="33"/>
      <c r="AB212" s="33"/>
      <c r="AC212" s="33"/>
      <c r="AD212" s="33"/>
      <c r="AF212" s="17"/>
      <c r="AJ212" s="25"/>
      <c r="AK212" s="25"/>
    </row>
    <row r="213" spans="3:37" s="40" customFormat="1" ht="12" hidden="1" customHeight="1" x14ac:dyDescent="0.35">
      <c r="C213" s="41"/>
      <c r="D213" s="41"/>
      <c r="E213" s="43"/>
      <c r="F213" s="43"/>
      <c r="G213" s="43"/>
      <c r="H213" s="43"/>
      <c r="I213" s="43"/>
      <c r="J213" s="43"/>
      <c r="K213" s="43"/>
      <c r="L213" s="43"/>
      <c r="M213" s="43"/>
      <c r="N213" s="43"/>
      <c r="O213" s="43"/>
      <c r="P213" s="43"/>
      <c r="Q213" s="43"/>
      <c r="R213" s="43"/>
      <c r="S213" s="43"/>
      <c r="T213" s="43"/>
      <c r="U213" s="43"/>
      <c r="V213" s="43"/>
      <c r="X213" s="42"/>
      <c r="Y213" s="42"/>
      <c r="Z213" s="42"/>
      <c r="AA213" s="42"/>
      <c r="AB213" s="42"/>
      <c r="AC213" s="42"/>
      <c r="AD213" s="42"/>
      <c r="AE213" s="43"/>
      <c r="AF213" s="39"/>
      <c r="AG213" s="43"/>
      <c r="AH213" s="43"/>
      <c r="AI213" s="43"/>
      <c r="AJ213" s="43"/>
      <c r="AK213" s="43"/>
    </row>
    <row r="214" spans="3:37" ht="12" customHeight="1" x14ac:dyDescent="0.35">
      <c r="C214" s="3" t="s">
        <v>138</v>
      </c>
      <c r="E214" s="25"/>
      <c r="F214" s="6"/>
      <c r="G214" s="6"/>
      <c r="H214" s="6">
        <f t="shared" ref="H214:V214" si="64">(H72-H128)*1000</f>
        <v>8060.6060606060637</v>
      </c>
      <c r="I214" s="6">
        <f t="shared" si="64"/>
        <v>9096.0451977401153</v>
      </c>
      <c r="J214" s="6">
        <f t="shared" si="64"/>
        <v>10000.000000000002</v>
      </c>
      <c r="K214" s="6">
        <f t="shared" si="64"/>
        <v>10796.019900497517</v>
      </c>
      <c r="L214" s="6">
        <f t="shared" si="64"/>
        <v>11502.347417840379</v>
      </c>
      <c r="M214" s="6">
        <f t="shared" si="64"/>
        <v>12133.333333333336</v>
      </c>
      <c r="N214" s="6">
        <f t="shared" si="64"/>
        <v>12280.701754385967</v>
      </c>
      <c r="O214" s="6">
        <f t="shared" si="64"/>
        <v>12459.546925566345</v>
      </c>
      <c r="P214" s="6">
        <f t="shared" si="64"/>
        <v>12632.696390658177</v>
      </c>
      <c r="Q214" s="6">
        <f t="shared" si="64"/>
        <v>12833.333333333336</v>
      </c>
      <c r="R214" s="6">
        <f t="shared" si="64"/>
        <v>12833.333333333336</v>
      </c>
      <c r="S214" s="6">
        <f t="shared" si="64"/>
        <v>12833.333333333336</v>
      </c>
      <c r="T214" s="6">
        <f t="shared" si="64"/>
        <v>12833.333333333336</v>
      </c>
      <c r="U214" s="6">
        <f t="shared" si="64"/>
        <v>12833.333333333336</v>
      </c>
      <c r="V214" s="6">
        <f t="shared" si="64"/>
        <v>12833.333333333336</v>
      </c>
      <c r="X214" s="33"/>
      <c r="Y214" s="33"/>
      <c r="Z214" s="33"/>
      <c r="AA214" s="33"/>
      <c r="AB214" s="33"/>
      <c r="AC214" s="33"/>
      <c r="AD214" s="33"/>
      <c r="AF214" s="17"/>
      <c r="AJ214" s="25"/>
      <c r="AK214" s="25"/>
    </row>
    <row r="215" spans="3:37" ht="12" hidden="1" customHeight="1" x14ac:dyDescent="0.35">
      <c r="C215" s="41"/>
      <c r="E215" s="25"/>
      <c r="F215" s="25"/>
      <c r="G215" s="25"/>
      <c r="H215" s="25"/>
      <c r="I215" s="25"/>
      <c r="J215" s="25"/>
      <c r="K215" s="25"/>
      <c r="L215" s="25"/>
      <c r="M215" s="25"/>
      <c r="N215" s="25"/>
      <c r="O215" s="25"/>
      <c r="P215" s="25"/>
      <c r="Q215" s="25"/>
      <c r="R215" s="25"/>
      <c r="S215" s="25"/>
      <c r="T215" s="25"/>
      <c r="U215" s="25"/>
      <c r="V215" s="25"/>
      <c r="X215" s="33"/>
      <c r="Y215" s="33"/>
      <c r="Z215" s="33"/>
      <c r="AA215" s="33"/>
      <c r="AB215" s="33"/>
      <c r="AC215" s="33"/>
      <c r="AD215" s="33"/>
      <c r="AF215" s="17"/>
      <c r="AJ215" s="25"/>
      <c r="AK215" s="25"/>
    </row>
    <row r="216" spans="3:37" ht="12" customHeight="1" x14ac:dyDescent="0.35">
      <c r="C216" s="3" t="s">
        <v>139</v>
      </c>
      <c r="E216" s="25"/>
      <c r="F216" s="5"/>
      <c r="G216" s="5"/>
      <c r="H216" s="5">
        <f t="shared" ref="H216:V216" si="65">H212*H214/1000</f>
        <v>82.244756353826816</v>
      </c>
      <c r="I216" s="5">
        <f t="shared" si="65"/>
        <v>64.925556264712895</v>
      </c>
      <c r="J216" s="5">
        <f t="shared" si="65"/>
        <v>39.317018509876036</v>
      </c>
      <c r="K216" s="5">
        <f t="shared" si="65"/>
        <v>20.108364854154235</v>
      </c>
      <c r="L216" s="5">
        <f t="shared" si="65"/>
        <v>14.137507643438669</v>
      </c>
      <c r="M216" s="5">
        <f t="shared" si="65"/>
        <v>11.137496384220398</v>
      </c>
      <c r="N216" s="5">
        <f t="shared" si="65"/>
        <v>7.7882060752876363</v>
      </c>
      <c r="O216" s="5">
        <f t="shared" si="65"/>
        <v>8.3968223193134701</v>
      </c>
      <c r="P216" s="5">
        <f t="shared" si="65"/>
        <v>9.1639682616503482</v>
      </c>
      <c r="Q216" s="5">
        <f t="shared" si="65"/>
        <v>9.2295460135897436</v>
      </c>
      <c r="R216" s="5">
        <f t="shared" si="65"/>
        <v>8.6333539742101557</v>
      </c>
      <c r="S216" s="5">
        <f t="shared" si="65"/>
        <v>8.1571720525302283</v>
      </c>
      <c r="T216" s="5">
        <f t="shared" si="65"/>
        <v>7.9527375527260853</v>
      </c>
      <c r="U216" s="5">
        <f t="shared" si="65"/>
        <v>7.2356192008931988</v>
      </c>
      <c r="V216" s="5">
        <f t="shared" si="65"/>
        <v>6.625781764529088</v>
      </c>
      <c r="X216" s="33"/>
      <c r="Y216" s="33"/>
      <c r="Z216" s="33"/>
      <c r="AA216" s="33"/>
      <c r="AB216" s="33"/>
      <c r="AC216" s="33"/>
      <c r="AD216" s="33"/>
      <c r="AF216" s="17"/>
      <c r="AJ216" s="25"/>
      <c r="AK216" s="25"/>
    </row>
    <row r="217" spans="3:37" ht="12" hidden="1" customHeight="1" x14ac:dyDescent="0.35">
      <c r="C217" s="41"/>
      <c r="E217" s="25"/>
      <c r="F217" s="25"/>
      <c r="G217" s="25"/>
      <c r="H217" s="25"/>
      <c r="I217" s="25"/>
      <c r="J217" s="25"/>
      <c r="K217" s="25"/>
      <c r="L217" s="25"/>
      <c r="M217" s="25"/>
      <c r="N217" s="25"/>
      <c r="O217" s="25"/>
      <c r="P217" s="25"/>
      <c r="Q217" s="25"/>
      <c r="R217" s="25"/>
      <c r="S217" s="25"/>
      <c r="T217" s="25"/>
      <c r="U217" s="25"/>
      <c r="V217" s="25"/>
      <c r="X217" s="33"/>
      <c r="Y217" s="33"/>
      <c r="Z217" s="33"/>
      <c r="AA217" s="33"/>
      <c r="AB217" s="33"/>
      <c r="AC217" s="33"/>
      <c r="AD217" s="33"/>
      <c r="AF217" s="17"/>
      <c r="AJ217" s="25"/>
      <c r="AK217" s="25"/>
    </row>
    <row r="218" spans="3:37" ht="12" hidden="1" customHeight="1" x14ac:dyDescent="0.35">
      <c r="C218" s="47" t="s">
        <v>177</v>
      </c>
      <c r="E218" s="25"/>
      <c r="F218" s="25"/>
      <c r="G218" s="25"/>
      <c r="H218" s="25"/>
      <c r="I218" s="25"/>
      <c r="J218" s="25"/>
      <c r="K218" s="25"/>
      <c r="L218" s="25"/>
      <c r="M218" s="25"/>
      <c r="N218" s="25"/>
      <c r="O218" s="25"/>
      <c r="P218" s="25"/>
      <c r="Q218" s="25"/>
      <c r="R218" s="25"/>
      <c r="S218" s="25"/>
      <c r="T218" s="25"/>
      <c r="U218" s="25"/>
      <c r="V218" s="25"/>
      <c r="X218" s="33"/>
      <c r="Y218" s="33"/>
      <c r="Z218" s="33"/>
      <c r="AA218" s="33"/>
      <c r="AB218" s="33"/>
      <c r="AC218" s="33"/>
      <c r="AD218" s="33"/>
      <c r="AF218" s="17"/>
      <c r="AJ218" s="25"/>
      <c r="AK218" s="25"/>
    </row>
    <row r="219" spans="3:37" ht="12" hidden="1" customHeight="1" x14ac:dyDescent="0.35">
      <c r="C219" s="41"/>
      <c r="E219" s="25"/>
      <c r="F219" s="25"/>
      <c r="G219" s="25"/>
      <c r="H219" s="25"/>
      <c r="I219" s="25"/>
      <c r="J219" s="25"/>
      <c r="K219" s="25"/>
      <c r="L219" s="25"/>
      <c r="M219" s="25"/>
      <c r="N219" s="25"/>
      <c r="O219" s="25"/>
      <c r="P219" s="25"/>
      <c r="Q219" s="25"/>
      <c r="R219" s="25"/>
      <c r="S219" s="25"/>
      <c r="T219" s="25"/>
      <c r="U219" s="25"/>
      <c r="V219" s="25"/>
      <c r="X219" s="33"/>
      <c r="Y219" s="33"/>
      <c r="Z219" s="33"/>
      <c r="AA219" s="33"/>
      <c r="AB219" s="33"/>
      <c r="AC219" s="33"/>
      <c r="AD219" s="33"/>
      <c r="AF219" s="17"/>
      <c r="AJ219" s="25"/>
      <c r="AK219" s="25"/>
    </row>
    <row r="220" spans="3:37" ht="12" customHeight="1" x14ac:dyDescent="0.35">
      <c r="C220" s="47" t="s">
        <v>278</v>
      </c>
      <c r="E220" s="25"/>
      <c r="F220" s="5"/>
      <c r="G220" s="5"/>
      <c r="H220" s="5">
        <f>H94-H150</f>
        <v>82.24475635382683</v>
      </c>
      <c r="I220" s="5">
        <f t="shared" ref="I220:V220" si="66">I94-I150</f>
        <v>147.17031261853975</v>
      </c>
      <c r="J220" s="5">
        <f t="shared" si="66"/>
        <v>186.4873311284158</v>
      </c>
      <c r="K220" s="5">
        <f t="shared" si="66"/>
        <v>206.59569598257008</v>
      </c>
      <c r="L220" s="5">
        <f t="shared" si="66"/>
        <v>220.73320362600873</v>
      </c>
      <c r="M220" s="5">
        <f t="shared" si="66"/>
        <v>231.87070001022914</v>
      </c>
      <c r="N220" s="5">
        <f t="shared" si="66"/>
        <v>239.65890608551672</v>
      </c>
      <c r="O220" s="5">
        <f t="shared" si="66"/>
        <v>248.05572840483012</v>
      </c>
      <c r="P220" s="5">
        <f t="shared" si="66"/>
        <v>257.2196966664805</v>
      </c>
      <c r="Q220" s="5">
        <f t="shared" si="66"/>
        <v>266.4492426800702</v>
      </c>
      <c r="R220" s="5">
        <f t="shared" si="66"/>
        <v>275.08259665428034</v>
      </c>
      <c r="S220" s="5">
        <f t="shared" si="66"/>
        <v>283.23976870681059</v>
      </c>
      <c r="T220" s="5">
        <f t="shared" si="66"/>
        <v>291.19250625953663</v>
      </c>
      <c r="U220" s="5">
        <f t="shared" si="66"/>
        <v>298.42812546042978</v>
      </c>
      <c r="V220" s="5">
        <f t="shared" si="66"/>
        <v>305.05390722495883</v>
      </c>
      <c r="X220" s="33"/>
      <c r="Y220" s="33"/>
      <c r="Z220" s="33"/>
      <c r="AA220" s="33"/>
      <c r="AB220" s="33"/>
      <c r="AC220" s="33"/>
      <c r="AD220" s="33"/>
      <c r="AF220" s="17"/>
      <c r="AJ220" s="25"/>
      <c r="AK220" s="25"/>
    </row>
    <row r="221" spans="3:37" ht="12" hidden="1" customHeight="1" x14ac:dyDescent="0.35">
      <c r="C221" s="41"/>
      <c r="E221" s="25"/>
      <c r="F221" s="25"/>
      <c r="G221" s="25"/>
      <c r="H221" s="25"/>
      <c r="I221" s="25"/>
      <c r="J221" s="25"/>
      <c r="K221" s="25"/>
      <c r="L221" s="25"/>
      <c r="M221" s="25"/>
      <c r="N221" s="25"/>
      <c r="O221" s="25"/>
      <c r="P221" s="25"/>
      <c r="Q221" s="25"/>
      <c r="R221" s="25"/>
      <c r="S221" s="25"/>
      <c r="T221" s="25"/>
      <c r="U221" s="25"/>
      <c r="V221" s="25"/>
      <c r="X221" s="33"/>
      <c r="Y221" s="33"/>
      <c r="Z221" s="33"/>
      <c r="AA221" s="33"/>
      <c r="AB221" s="33"/>
      <c r="AC221" s="33"/>
      <c r="AD221" s="33"/>
      <c r="AF221" s="17"/>
      <c r="AJ221" s="25"/>
      <c r="AK221" s="25"/>
    </row>
    <row r="222" spans="3:37" ht="12" customHeight="1" x14ac:dyDescent="0.35">
      <c r="C222" s="41"/>
      <c r="E222" s="25"/>
      <c r="F222" s="25"/>
      <c r="G222" s="25"/>
      <c r="H222" s="25"/>
      <c r="I222" s="25"/>
      <c r="J222" s="25"/>
      <c r="K222" s="25"/>
      <c r="L222" s="25"/>
      <c r="M222" s="25"/>
      <c r="N222" s="25"/>
      <c r="O222" s="25"/>
      <c r="P222" s="25"/>
      <c r="Q222" s="25"/>
      <c r="R222" s="25"/>
      <c r="S222" s="25"/>
      <c r="T222" s="25"/>
      <c r="U222" s="25"/>
      <c r="V222" s="25"/>
      <c r="X222" s="33"/>
      <c r="Y222" s="33"/>
      <c r="Z222" s="33"/>
      <c r="AA222" s="33"/>
      <c r="AB222" s="33"/>
      <c r="AC222" s="33"/>
      <c r="AD222" s="33"/>
      <c r="AF222" s="17"/>
      <c r="AJ222" s="25"/>
      <c r="AK222" s="25"/>
    </row>
    <row r="223" spans="3:37" ht="12" customHeight="1" x14ac:dyDescent="0.35">
      <c r="C223" s="45" t="s">
        <v>178</v>
      </c>
      <c r="E223" s="25"/>
      <c r="F223" s="25"/>
      <c r="G223" s="25"/>
      <c r="H223" s="25"/>
      <c r="I223" s="25"/>
      <c r="J223" s="25"/>
      <c r="K223" s="25"/>
      <c r="L223" s="25"/>
      <c r="M223" s="25"/>
      <c r="N223" s="25"/>
      <c r="O223" s="25"/>
      <c r="P223" s="25"/>
      <c r="Q223" s="25"/>
      <c r="R223" s="25"/>
      <c r="S223" s="25"/>
      <c r="T223" s="25"/>
      <c r="U223" s="25"/>
      <c r="V223" s="25"/>
      <c r="X223" s="33"/>
      <c r="Y223" s="33"/>
      <c r="Z223" s="33"/>
      <c r="AA223" s="33"/>
      <c r="AB223" s="33"/>
      <c r="AC223" s="33"/>
      <c r="AD223" s="33"/>
      <c r="AF223" s="17"/>
      <c r="AJ223" s="25"/>
      <c r="AK223" s="25"/>
    </row>
    <row r="224" spans="3:37" ht="12" customHeight="1" x14ac:dyDescent="0.35">
      <c r="C224" s="3" t="s">
        <v>277</v>
      </c>
      <c r="D224" s="3"/>
      <c r="E224" s="25"/>
      <c r="F224" s="5"/>
      <c r="G224" s="5"/>
      <c r="H224" s="5">
        <f t="shared" ref="H224:V224" si="67">H20</f>
        <v>113.6655150027876</v>
      </c>
      <c r="I224" s="5">
        <f t="shared" si="67"/>
        <v>92.810852434050418</v>
      </c>
      <c r="J224" s="5">
        <f t="shared" si="67"/>
        <v>56.816155638784686</v>
      </c>
      <c r="K224" s="5">
        <f t="shared" si="67"/>
        <v>26.535707041707763</v>
      </c>
      <c r="L224" s="5">
        <f t="shared" si="67"/>
        <v>16.537878927812375</v>
      </c>
      <c r="M224" s="5">
        <f t="shared" si="67"/>
        <v>11.543002571967607</v>
      </c>
      <c r="N224" s="5">
        <f t="shared" si="67"/>
        <v>7.1843460528191958</v>
      </c>
      <c r="O224" s="5">
        <f t="shared" si="67"/>
        <v>6.3397878882276775</v>
      </c>
      <c r="P224" s="5">
        <f t="shared" si="67"/>
        <v>5.4318609358308176</v>
      </c>
      <c r="Q224" s="5">
        <f t="shared" si="67"/>
        <v>4.490535554354202</v>
      </c>
      <c r="R224" s="5">
        <f t="shared" si="67"/>
        <v>0</v>
      </c>
      <c r="S224" s="5">
        <f t="shared" si="67"/>
        <v>0</v>
      </c>
      <c r="T224" s="5">
        <f t="shared" si="67"/>
        <v>0</v>
      </c>
      <c r="U224" s="5">
        <f t="shared" si="67"/>
        <v>0</v>
      </c>
      <c r="V224" s="5">
        <f t="shared" si="67"/>
        <v>0</v>
      </c>
      <c r="W224" s="44">
        <f>SUM(H224:V224)</f>
        <v>341.35564204834236</v>
      </c>
      <c r="X224" s="33"/>
      <c r="Y224" s="33"/>
      <c r="Z224" s="33"/>
      <c r="AA224" s="33"/>
      <c r="AB224" s="33"/>
      <c r="AC224" s="33"/>
      <c r="AD224" s="33"/>
      <c r="AF224" s="17"/>
      <c r="AJ224" s="25"/>
      <c r="AK224" s="25"/>
    </row>
    <row r="225" spans="3:37" ht="12" hidden="1" customHeight="1" x14ac:dyDescent="0.35">
      <c r="C225" s="41"/>
      <c r="D225" s="41"/>
      <c r="E225" s="25"/>
      <c r="F225" s="25"/>
      <c r="G225" s="25"/>
      <c r="H225" s="25"/>
      <c r="I225" s="25"/>
      <c r="J225" s="25"/>
      <c r="K225" s="25"/>
      <c r="L225" s="25"/>
      <c r="M225" s="25"/>
      <c r="N225" s="25"/>
      <c r="O225" s="25"/>
      <c r="P225" s="25"/>
      <c r="Q225" s="25"/>
      <c r="R225" s="25"/>
      <c r="S225" s="25"/>
      <c r="T225" s="25"/>
      <c r="U225" s="25"/>
      <c r="V225" s="25"/>
      <c r="X225" s="33"/>
      <c r="Y225" s="33"/>
      <c r="Z225" s="33"/>
      <c r="AA225" s="33"/>
      <c r="AB225" s="33"/>
      <c r="AC225" s="33"/>
      <c r="AD225" s="33"/>
      <c r="AF225" s="17"/>
      <c r="AJ225" s="25"/>
      <c r="AK225" s="25"/>
    </row>
    <row r="226" spans="3:37" ht="12" customHeight="1" x14ac:dyDescent="0.35">
      <c r="C226" s="3" t="s">
        <v>138</v>
      </c>
      <c r="E226" s="25"/>
      <c r="F226" s="6"/>
      <c r="G226" s="6"/>
      <c r="H226" s="6">
        <f t="shared" ref="H226:V226" si="68">(H73-H129)*1000</f>
        <v>40143.790849673205</v>
      </c>
      <c r="I226" s="6">
        <f t="shared" si="68"/>
        <v>42930.36159307848</v>
      </c>
      <c r="J226" s="6">
        <f t="shared" si="68"/>
        <v>46125.772831655187</v>
      </c>
      <c r="K226" s="6">
        <f t="shared" si="68"/>
        <v>48954.831189375967</v>
      </c>
      <c r="L226" s="6">
        <f t="shared" si="68"/>
        <v>51477.124183006541</v>
      </c>
      <c r="M226" s="6">
        <f t="shared" si="68"/>
        <v>53739.981325863679</v>
      </c>
      <c r="N226" s="6">
        <f t="shared" si="68"/>
        <v>54615.58572146808</v>
      </c>
      <c r="O226" s="6">
        <f t="shared" si="68"/>
        <v>55455.206374787362</v>
      </c>
      <c r="P226" s="6">
        <f t="shared" si="68"/>
        <v>56261.016800456207</v>
      </c>
      <c r="Q226" s="6">
        <f t="shared" si="68"/>
        <v>57035.018919848648</v>
      </c>
      <c r="R226" s="6">
        <f t="shared" si="68"/>
        <v>57035.018919848648</v>
      </c>
      <c r="S226" s="6">
        <f t="shared" si="68"/>
        <v>57035.018919848648</v>
      </c>
      <c r="T226" s="6">
        <f t="shared" si="68"/>
        <v>57035.018919848648</v>
      </c>
      <c r="U226" s="6">
        <f t="shared" si="68"/>
        <v>57035.018919848648</v>
      </c>
      <c r="V226" s="6">
        <f t="shared" si="68"/>
        <v>57035.018919848648</v>
      </c>
      <c r="X226" s="33"/>
      <c r="Y226" s="33"/>
      <c r="Z226" s="33"/>
      <c r="AA226" s="33"/>
      <c r="AB226" s="33"/>
      <c r="AC226" s="33"/>
      <c r="AD226" s="33"/>
      <c r="AF226" s="17"/>
      <c r="AJ226" s="25"/>
      <c r="AK226" s="25"/>
    </row>
    <row r="227" spans="3:37" ht="12" hidden="1" customHeight="1" x14ac:dyDescent="0.35">
      <c r="C227" s="41"/>
      <c r="E227" s="25"/>
      <c r="F227" s="25"/>
      <c r="G227" s="25"/>
      <c r="H227" s="25"/>
      <c r="I227" s="25"/>
      <c r="J227" s="25"/>
      <c r="K227" s="25"/>
      <c r="L227" s="25"/>
      <c r="M227" s="25"/>
      <c r="N227" s="25"/>
      <c r="O227" s="25"/>
      <c r="P227" s="25"/>
      <c r="Q227" s="25"/>
      <c r="R227" s="25"/>
      <c r="S227" s="25"/>
      <c r="T227" s="25"/>
      <c r="U227" s="25"/>
      <c r="V227" s="25"/>
      <c r="X227" s="33"/>
      <c r="Y227" s="33"/>
      <c r="Z227" s="33"/>
      <c r="AA227" s="33"/>
      <c r="AB227" s="33"/>
      <c r="AC227" s="33"/>
      <c r="AD227" s="33"/>
      <c r="AF227" s="17"/>
      <c r="AJ227" s="25"/>
      <c r="AK227" s="25"/>
    </row>
    <row r="228" spans="3:37" ht="12" customHeight="1" x14ac:dyDescent="0.35">
      <c r="C228" s="3" t="s">
        <v>139</v>
      </c>
      <c r="E228" s="25"/>
      <c r="F228" s="6"/>
      <c r="G228" s="6"/>
      <c r="H228" s="6">
        <f t="shared" ref="H228:V228" si="69">H224*H226/1000</f>
        <v>4562.9646610922973</v>
      </c>
      <c r="I228" s="6">
        <f t="shared" si="69"/>
        <v>3984.4034547556321</v>
      </c>
      <c r="J228" s="6">
        <f t="shared" si="69"/>
        <v>2620.6890881625473</v>
      </c>
      <c r="K228" s="6">
        <f t="shared" si="69"/>
        <v>1299.0510587175386</v>
      </c>
      <c r="L228" s="6">
        <f t="shared" si="69"/>
        <v>851.32244729052468</v>
      </c>
      <c r="M228" s="6">
        <f t="shared" si="69"/>
        <v>620.32074266193558</v>
      </c>
      <c r="N228" s="6">
        <f t="shared" si="69"/>
        <v>392.37726770043764</v>
      </c>
      <c r="O228" s="6">
        <f t="shared" si="69"/>
        <v>351.57424571404323</v>
      </c>
      <c r="P228" s="6">
        <f t="shared" si="69"/>
        <v>305.60201936851945</v>
      </c>
      <c r="Q228" s="6">
        <f t="shared" si="69"/>
        <v>256.11778030284495</v>
      </c>
      <c r="R228" s="6">
        <f t="shared" si="69"/>
        <v>0</v>
      </c>
      <c r="S228" s="6">
        <f t="shared" si="69"/>
        <v>0</v>
      </c>
      <c r="T228" s="6">
        <f t="shared" si="69"/>
        <v>0</v>
      </c>
      <c r="U228" s="6">
        <f t="shared" si="69"/>
        <v>0</v>
      </c>
      <c r="V228" s="6">
        <f t="shared" si="69"/>
        <v>0</v>
      </c>
      <c r="X228" s="33"/>
      <c r="Y228" s="33"/>
      <c r="Z228" s="33"/>
      <c r="AA228" s="33"/>
      <c r="AB228" s="33"/>
      <c r="AC228" s="33"/>
      <c r="AD228" s="33"/>
      <c r="AF228" s="17"/>
      <c r="AJ228" s="25"/>
      <c r="AK228" s="25"/>
    </row>
    <row r="229" spans="3:37" ht="12" hidden="1" customHeight="1" x14ac:dyDescent="0.35">
      <c r="C229" s="41"/>
      <c r="E229" s="25"/>
      <c r="F229" s="25"/>
      <c r="G229" s="25"/>
      <c r="H229" s="25"/>
      <c r="I229" s="25"/>
      <c r="J229" s="25"/>
      <c r="K229" s="25"/>
      <c r="L229" s="25"/>
      <c r="M229" s="25"/>
      <c r="N229" s="25"/>
      <c r="O229" s="25"/>
      <c r="P229" s="25"/>
      <c r="Q229" s="25"/>
      <c r="R229" s="25"/>
      <c r="S229" s="25"/>
      <c r="T229" s="25"/>
      <c r="U229" s="25"/>
      <c r="V229" s="25"/>
      <c r="X229" s="33"/>
      <c r="Y229" s="33"/>
      <c r="Z229" s="33"/>
      <c r="AA229" s="33"/>
      <c r="AB229" s="33"/>
      <c r="AC229" s="33"/>
      <c r="AD229" s="33"/>
      <c r="AF229" s="17"/>
      <c r="AJ229" s="25"/>
      <c r="AK229" s="25"/>
    </row>
    <row r="230" spans="3:37" ht="12" hidden="1" customHeight="1" x14ac:dyDescent="0.35">
      <c r="C230" s="47" t="s">
        <v>177</v>
      </c>
      <c r="E230" s="25"/>
      <c r="F230" s="25"/>
      <c r="G230" s="25"/>
      <c r="H230" s="25"/>
      <c r="I230" s="25"/>
      <c r="J230" s="25"/>
      <c r="K230" s="25"/>
      <c r="L230" s="25"/>
      <c r="M230" s="25"/>
      <c r="N230" s="25"/>
      <c r="O230" s="25"/>
      <c r="P230" s="25"/>
      <c r="Q230" s="25"/>
      <c r="R230" s="25"/>
      <c r="S230" s="25"/>
      <c r="T230" s="25"/>
      <c r="U230" s="25"/>
      <c r="V230" s="25"/>
      <c r="X230" s="33"/>
      <c r="Y230" s="33"/>
      <c r="Z230" s="33"/>
      <c r="AA230" s="33"/>
      <c r="AB230" s="33"/>
      <c r="AC230" s="33"/>
      <c r="AD230" s="33"/>
      <c r="AF230" s="17"/>
      <c r="AJ230" s="25"/>
      <c r="AK230" s="25"/>
    </row>
    <row r="231" spans="3:37" ht="12" hidden="1" customHeight="1" x14ac:dyDescent="0.35">
      <c r="C231" s="41"/>
      <c r="E231" s="25"/>
      <c r="F231" s="25"/>
      <c r="G231" s="25"/>
      <c r="H231" s="25"/>
      <c r="I231" s="25"/>
      <c r="J231" s="25"/>
      <c r="K231" s="25"/>
      <c r="L231" s="25"/>
      <c r="M231" s="25"/>
      <c r="N231" s="25"/>
      <c r="O231" s="25"/>
      <c r="P231" s="25"/>
      <c r="Q231" s="25"/>
      <c r="R231" s="25"/>
      <c r="S231" s="25"/>
      <c r="T231" s="25"/>
      <c r="U231" s="25"/>
      <c r="V231" s="25"/>
      <c r="X231" s="33"/>
      <c r="Y231" s="33"/>
      <c r="Z231" s="33"/>
      <c r="AA231" s="33"/>
      <c r="AB231" s="33"/>
      <c r="AC231" s="33"/>
      <c r="AD231" s="33"/>
      <c r="AF231" s="17"/>
      <c r="AJ231" s="25"/>
      <c r="AK231" s="25"/>
    </row>
    <row r="232" spans="3:37" ht="12" customHeight="1" x14ac:dyDescent="0.35">
      <c r="C232" s="47" t="s">
        <v>278</v>
      </c>
      <c r="E232" s="25"/>
      <c r="F232" s="6"/>
      <c r="G232" s="6"/>
      <c r="H232" s="6">
        <f>H115-H171</f>
        <v>4562.9646610922973</v>
      </c>
      <c r="I232" s="6">
        <f t="shared" ref="I232:V232" si="70">I115-I171</f>
        <v>8547.3681158479285</v>
      </c>
      <c r="J232" s="6">
        <f t="shared" si="70"/>
        <v>11168.057204010474</v>
      </c>
      <c r="K232" s="6">
        <f t="shared" si="70"/>
        <v>12467.108262728012</v>
      </c>
      <c r="L232" s="6">
        <f t="shared" si="70"/>
        <v>13318.430710018534</v>
      </c>
      <c r="M232" s="6">
        <f t="shared" si="70"/>
        <v>13938.75145268047</v>
      </c>
      <c r="N232" s="6">
        <f t="shared" si="70"/>
        <v>14331.128720380908</v>
      </c>
      <c r="O232" s="6">
        <f t="shared" si="70"/>
        <v>14682.702966094952</v>
      </c>
      <c r="P232" s="6">
        <f t="shared" si="70"/>
        <v>14988.30498546347</v>
      </c>
      <c r="Q232" s="6">
        <f t="shared" si="70"/>
        <v>15244.422765766314</v>
      </c>
      <c r="R232" s="6">
        <f t="shared" si="70"/>
        <v>10336.272928497328</v>
      </c>
      <c r="S232" s="6">
        <f t="shared" si="70"/>
        <v>6327.2337012117405</v>
      </c>
      <c r="T232" s="6">
        <f t="shared" si="70"/>
        <v>3895.6050845552654</v>
      </c>
      <c r="U232" s="6">
        <f t="shared" si="70"/>
        <v>2789.8129610410297</v>
      </c>
      <c r="V232" s="6">
        <f t="shared" si="70"/>
        <v>2108.5362421686418</v>
      </c>
      <c r="X232" s="33"/>
      <c r="Y232" s="33"/>
      <c r="Z232" s="33"/>
      <c r="AA232" s="33"/>
      <c r="AB232" s="33"/>
      <c r="AC232" s="33"/>
      <c r="AD232" s="33"/>
      <c r="AF232" s="17"/>
      <c r="AJ232" s="25"/>
      <c r="AK232" s="25"/>
    </row>
    <row r="233" spans="3:37" ht="12" customHeight="1" x14ac:dyDescent="0.35">
      <c r="C233" s="41"/>
      <c r="E233" s="25"/>
      <c r="F233" s="25"/>
      <c r="G233" s="25"/>
      <c r="H233" s="25"/>
      <c r="I233" s="25"/>
      <c r="J233" s="25"/>
      <c r="K233" s="25"/>
      <c r="L233" s="25"/>
      <c r="M233" s="25"/>
      <c r="N233" s="25"/>
      <c r="O233" s="25"/>
      <c r="P233" s="25"/>
      <c r="Q233" s="25"/>
      <c r="R233" s="25"/>
      <c r="S233" s="25"/>
      <c r="T233" s="25"/>
      <c r="U233" s="25"/>
      <c r="V233" s="25"/>
      <c r="X233" s="33"/>
      <c r="Y233" s="33"/>
      <c r="Z233" s="33"/>
      <c r="AA233" s="33"/>
      <c r="AB233" s="33"/>
      <c r="AC233" s="33"/>
      <c r="AD233" s="33"/>
      <c r="AF233" s="17"/>
      <c r="AJ233" s="25"/>
      <c r="AK233" s="25"/>
    </row>
    <row r="234" spans="3:37" ht="12" hidden="1" customHeight="1" x14ac:dyDescent="0.35">
      <c r="E234" s="25"/>
      <c r="F234" s="25"/>
      <c r="G234" s="25"/>
      <c r="H234" s="25"/>
      <c r="I234" s="25"/>
      <c r="J234" s="25"/>
      <c r="K234" s="25"/>
      <c r="L234" s="25"/>
      <c r="M234" s="25"/>
      <c r="N234" s="25"/>
      <c r="O234" s="25"/>
      <c r="P234" s="25"/>
      <c r="Q234" s="25"/>
      <c r="R234" s="25"/>
      <c r="S234" s="25"/>
      <c r="T234" s="25"/>
      <c r="U234" s="25"/>
      <c r="V234" s="25"/>
      <c r="X234" s="33"/>
      <c r="Y234" s="33"/>
      <c r="Z234" s="33"/>
      <c r="AA234" s="33"/>
      <c r="AB234" s="33"/>
      <c r="AC234" s="33"/>
      <c r="AD234" s="33"/>
      <c r="AF234" s="17"/>
      <c r="AJ234" s="25"/>
      <c r="AK234" s="25"/>
    </row>
    <row r="235" spans="3:37" ht="12" hidden="1" customHeight="1" x14ac:dyDescent="0.35">
      <c r="C235" s="25"/>
      <c r="D235" s="25"/>
      <c r="E235" s="25"/>
      <c r="F235" s="25"/>
      <c r="G235" s="25"/>
      <c r="H235" s="25"/>
      <c r="I235" s="25"/>
      <c r="J235" s="25"/>
      <c r="K235" s="25"/>
      <c r="L235" s="25"/>
      <c r="M235" s="25"/>
      <c r="N235" s="25"/>
      <c r="O235" s="25"/>
      <c r="P235" s="25"/>
      <c r="Q235" s="25"/>
      <c r="R235" s="25"/>
      <c r="S235" s="25"/>
      <c r="T235" s="25"/>
      <c r="U235" s="25"/>
      <c r="V235" s="25"/>
      <c r="X235" s="33"/>
      <c r="Y235" s="33"/>
      <c r="Z235" s="33"/>
      <c r="AA235" s="33"/>
      <c r="AB235" s="33"/>
      <c r="AC235" s="33"/>
      <c r="AD235" s="33"/>
      <c r="AF235" s="17"/>
      <c r="AJ235" s="25"/>
      <c r="AK235" s="25"/>
    </row>
    <row r="236" spans="3:37" ht="12" hidden="1" customHeight="1" x14ac:dyDescent="0.35">
      <c r="C236" s="25"/>
      <c r="D236" s="25"/>
      <c r="E236" s="25"/>
      <c r="F236" s="25"/>
      <c r="G236" s="25"/>
      <c r="H236" s="25"/>
      <c r="I236" s="25"/>
      <c r="J236" s="25"/>
      <c r="K236" s="25"/>
      <c r="L236" s="25"/>
      <c r="M236" s="25"/>
      <c r="N236" s="25"/>
      <c r="O236" s="25"/>
      <c r="P236" s="25"/>
      <c r="Q236" s="25"/>
      <c r="R236" s="25"/>
      <c r="S236" s="25"/>
      <c r="T236" s="25"/>
      <c r="U236" s="25"/>
      <c r="V236" s="25"/>
      <c r="X236" s="33"/>
      <c r="Y236" s="33"/>
      <c r="Z236" s="33"/>
      <c r="AA236" s="33"/>
      <c r="AB236" s="33"/>
      <c r="AC236" s="33"/>
      <c r="AD236" s="33"/>
      <c r="AF236" s="17"/>
      <c r="AJ236" s="25"/>
      <c r="AK236" s="25"/>
    </row>
    <row r="237" spans="3:37" ht="12" hidden="1" customHeight="1" x14ac:dyDescent="0.35">
      <c r="C237" s="25"/>
      <c r="D237" s="25"/>
      <c r="E237" s="25"/>
      <c r="F237" s="25"/>
      <c r="G237" s="25"/>
      <c r="H237" s="25"/>
      <c r="I237" s="25"/>
      <c r="J237" s="25"/>
      <c r="K237" s="25"/>
      <c r="L237" s="25"/>
      <c r="M237" s="25"/>
      <c r="N237" s="25"/>
      <c r="O237" s="25"/>
      <c r="P237" s="25"/>
      <c r="Q237" s="25"/>
      <c r="R237" s="25"/>
      <c r="S237" s="25"/>
      <c r="T237" s="25"/>
      <c r="U237" s="25"/>
      <c r="V237" s="25"/>
      <c r="X237" s="33"/>
      <c r="Y237" s="33"/>
      <c r="Z237" s="33"/>
      <c r="AA237" s="33"/>
      <c r="AB237" s="33"/>
      <c r="AC237" s="33"/>
      <c r="AD237" s="33"/>
      <c r="AF237" s="17"/>
      <c r="AJ237" s="25"/>
      <c r="AK237" s="25"/>
    </row>
    <row r="238" spans="3:37" ht="12" hidden="1" customHeight="1" x14ac:dyDescent="0.35">
      <c r="E238" s="25"/>
      <c r="F238" s="25"/>
      <c r="G238" s="25"/>
      <c r="H238" s="25"/>
      <c r="I238" s="25"/>
      <c r="J238" s="25"/>
      <c r="K238" s="25"/>
      <c r="L238" s="25"/>
      <c r="M238" s="25"/>
      <c r="N238" s="25"/>
      <c r="O238" s="25"/>
      <c r="P238" s="25"/>
      <c r="Q238" s="25"/>
      <c r="R238" s="25"/>
      <c r="S238" s="25"/>
      <c r="T238" s="25"/>
      <c r="U238" s="25"/>
      <c r="V238" s="25"/>
      <c r="X238" s="33"/>
      <c r="Y238" s="33"/>
      <c r="Z238" s="33"/>
      <c r="AA238" s="33"/>
      <c r="AB238" s="33"/>
      <c r="AC238" s="33"/>
      <c r="AD238" s="33"/>
      <c r="AF238" s="17"/>
      <c r="AJ238" s="25"/>
      <c r="AK238" s="25"/>
    </row>
    <row r="239" spans="3:37" ht="12" hidden="1" customHeight="1" x14ac:dyDescent="0.35">
      <c r="E239" s="25"/>
      <c r="F239" s="25"/>
      <c r="G239" s="25"/>
      <c r="H239" s="25"/>
      <c r="I239" s="25"/>
      <c r="J239" s="25"/>
      <c r="K239" s="25"/>
      <c r="L239" s="25"/>
      <c r="M239" s="25"/>
      <c r="N239" s="25"/>
      <c r="O239" s="25"/>
      <c r="P239" s="25"/>
      <c r="Q239" s="25"/>
      <c r="R239" s="25"/>
      <c r="S239" s="25"/>
      <c r="T239" s="25"/>
      <c r="U239" s="25"/>
      <c r="V239" s="25"/>
      <c r="X239" s="33"/>
      <c r="Y239" s="33"/>
      <c r="Z239" s="33"/>
      <c r="AA239" s="33"/>
      <c r="AB239" s="33"/>
      <c r="AC239" s="33"/>
      <c r="AD239" s="33"/>
      <c r="AF239" s="17"/>
      <c r="AJ239" s="25"/>
      <c r="AK239" s="25"/>
    </row>
    <row r="240" spans="3:37" ht="12" customHeight="1" x14ac:dyDescent="0.35">
      <c r="C240" s="45" t="s">
        <v>219</v>
      </c>
      <c r="E240" s="25"/>
      <c r="F240" s="25"/>
      <c r="G240" s="54" t="s">
        <v>350</v>
      </c>
      <c r="H240" s="25"/>
      <c r="I240" s="25"/>
      <c r="J240" s="25"/>
      <c r="K240" s="25"/>
      <c r="L240" s="25"/>
      <c r="M240" s="25"/>
      <c r="N240" s="25"/>
      <c r="O240" s="25"/>
      <c r="P240" s="25"/>
      <c r="Q240" s="25"/>
      <c r="R240" s="25"/>
      <c r="S240" s="25"/>
      <c r="T240" s="25"/>
      <c r="U240" s="25"/>
      <c r="V240" s="25"/>
      <c r="W240" s="43" t="s">
        <v>392</v>
      </c>
      <c r="X240" s="33"/>
      <c r="Z240" s="33"/>
      <c r="AA240" s="33"/>
      <c r="AB240" s="33"/>
      <c r="AC240" s="33"/>
      <c r="AD240" s="33"/>
      <c r="AF240" s="17"/>
      <c r="AJ240" s="25"/>
      <c r="AK240" s="25"/>
    </row>
    <row r="241" spans="3:37" ht="12" customHeight="1" x14ac:dyDescent="0.35">
      <c r="C241" s="3" t="s">
        <v>279</v>
      </c>
      <c r="E241" s="25"/>
      <c r="F241" s="6"/>
      <c r="G241" s="6"/>
      <c r="H241" s="6">
        <f>-(H232+H220)</f>
        <v>-4645.2094174461245</v>
      </c>
      <c r="I241" s="6">
        <f t="shared" ref="I241:V241" si="71">-(I232+I220)</f>
        <v>-8694.5384284664688</v>
      </c>
      <c r="J241" s="6">
        <f t="shared" si="71"/>
        <v>-11354.54453513889</v>
      </c>
      <c r="K241" s="6">
        <f t="shared" si="71"/>
        <v>-12673.703958710583</v>
      </c>
      <c r="L241" s="6">
        <f t="shared" si="71"/>
        <v>-13539.163913644543</v>
      </c>
      <c r="M241" s="6">
        <f t="shared" si="71"/>
        <v>-14170.622152690699</v>
      </c>
      <c r="N241" s="6">
        <f t="shared" si="71"/>
        <v>-14570.787626466425</v>
      </c>
      <c r="O241" s="6">
        <f t="shared" si="71"/>
        <v>-14930.758694499782</v>
      </c>
      <c r="P241" s="6">
        <f t="shared" si="71"/>
        <v>-15245.52468212995</v>
      </c>
      <c r="Q241" s="6">
        <f t="shared" si="71"/>
        <v>-15510.872008446384</v>
      </c>
      <c r="R241" s="6">
        <f t="shared" si="71"/>
        <v>-10611.355525151608</v>
      </c>
      <c r="S241" s="6">
        <f t="shared" si="71"/>
        <v>-6610.473469918551</v>
      </c>
      <c r="T241" s="6">
        <f t="shared" si="71"/>
        <v>-4186.7975908148019</v>
      </c>
      <c r="U241" s="6">
        <f t="shared" si="71"/>
        <v>-3088.2410865014594</v>
      </c>
      <c r="V241" s="6">
        <f t="shared" si="71"/>
        <v>-2413.5901493936008</v>
      </c>
      <c r="W241" s="46">
        <f>SUM(H241:V241)/1000</f>
        <v>-152.24618323941988</v>
      </c>
      <c r="X241" s="119" t="s">
        <v>391</v>
      </c>
      <c r="Z241" s="33"/>
      <c r="AA241" s="33"/>
      <c r="AB241" s="33"/>
      <c r="AC241" s="33"/>
      <c r="AD241" s="33"/>
      <c r="AF241" s="17"/>
      <c r="AJ241" s="25"/>
      <c r="AK241" s="25"/>
    </row>
    <row r="242" spans="3:37" s="40" customFormat="1" ht="12" hidden="1" customHeight="1" x14ac:dyDescent="0.35">
      <c r="C242" s="41"/>
      <c r="E242" s="25"/>
      <c r="F242" s="25"/>
      <c r="G242" s="25"/>
      <c r="H242" s="25"/>
      <c r="I242" s="43"/>
      <c r="J242" s="43"/>
      <c r="K242" s="43"/>
      <c r="L242" s="43"/>
      <c r="M242" s="43"/>
      <c r="N242" s="43"/>
      <c r="O242" s="43"/>
      <c r="P242" s="43"/>
      <c r="Q242" s="43"/>
      <c r="R242" s="43"/>
      <c r="S242" s="43"/>
      <c r="T242" s="43"/>
      <c r="U242" s="43"/>
      <c r="V242" s="43"/>
      <c r="X242" s="42"/>
      <c r="Y242" s="42"/>
      <c r="Z242" s="42"/>
      <c r="AA242" s="42"/>
      <c r="AB242" s="42"/>
      <c r="AC242" s="42"/>
      <c r="AD242" s="42"/>
      <c r="AE242" s="43"/>
      <c r="AF242" s="39"/>
      <c r="AG242" s="43"/>
      <c r="AH242" s="43"/>
      <c r="AI242" s="43"/>
      <c r="AJ242" s="43"/>
      <c r="AK242" s="43"/>
    </row>
    <row r="243" spans="3:37" ht="12" hidden="1" customHeight="1" x14ac:dyDescent="0.35">
      <c r="E243" s="25"/>
      <c r="F243" s="25"/>
      <c r="G243" s="25"/>
      <c r="H243" s="25"/>
      <c r="I243" s="25"/>
      <c r="J243" s="25"/>
      <c r="K243" s="25"/>
      <c r="L243" s="25"/>
      <c r="M243" s="25"/>
      <c r="N243" s="25"/>
      <c r="O243" s="25"/>
      <c r="P243" s="25"/>
      <c r="Q243" s="25"/>
      <c r="R243" s="25"/>
      <c r="S243" s="25"/>
      <c r="T243" s="25"/>
      <c r="U243" s="25"/>
      <c r="V243" s="25"/>
      <c r="X243" s="33"/>
      <c r="Y243" s="33"/>
      <c r="Z243" s="33"/>
      <c r="AA243" s="33"/>
      <c r="AB243" s="33"/>
      <c r="AC243" s="33"/>
      <c r="AD243" s="33"/>
      <c r="AF243" s="17"/>
      <c r="AJ243" s="25"/>
      <c r="AK243" s="25"/>
    </row>
    <row r="244" spans="3:37" ht="12" customHeight="1" x14ac:dyDescent="0.35">
      <c r="C244" s="3" t="s">
        <v>280</v>
      </c>
      <c r="E244" s="25"/>
      <c r="F244" s="6"/>
      <c r="G244" s="6"/>
      <c r="H244" s="6">
        <f t="shared" ref="H244:V244" si="72">H175</f>
        <v>-820.22070043378767</v>
      </c>
      <c r="I244" s="6">
        <f t="shared" si="72"/>
        <v>-1550.3537948150881</v>
      </c>
      <c r="J244" s="6">
        <f t="shared" si="72"/>
        <v>-2044.7254525880612</v>
      </c>
      <c r="K244" s="6">
        <f t="shared" si="72"/>
        <v>-2305.0499816175361</v>
      </c>
      <c r="L244" s="6">
        <f t="shared" si="72"/>
        <v>-2487.08245381286</v>
      </c>
      <c r="M244" s="6">
        <f t="shared" si="72"/>
        <v>-2629.1381388536111</v>
      </c>
      <c r="N244" s="6">
        <f t="shared" si="72"/>
        <v>-2730.4594179900664</v>
      </c>
      <c r="O244" s="6">
        <f t="shared" si="72"/>
        <v>-2825.9811902423971</v>
      </c>
      <c r="P244" s="6">
        <f t="shared" si="72"/>
        <v>-2914.5523836397833</v>
      </c>
      <c r="Q244" s="6">
        <f t="shared" si="72"/>
        <v>-2995.1024604030408</v>
      </c>
      <c r="R244" s="6">
        <f t="shared" si="72"/>
        <v>-2052.3339434326635</v>
      </c>
      <c r="S244" s="6">
        <f t="shared" si="72"/>
        <v>-1282.5208499982837</v>
      </c>
      <c r="T244" s="6">
        <f t="shared" si="72"/>
        <v>-816.28684232611715</v>
      </c>
      <c r="U244" s="6">
        <f t="shared" si="72"/>
        <v>-605.09103045551615</v>
      </c>
      <c r="V244" s="6">
        <f t="shared" si="72"/>
        <v>-475.46833116571474</v>
      </c>
      <c r="X244" s="33"/>
      <c r="Y244" s="33"/>
      <c r="Z244" s="33"/>
      <c r="AA244" s="33"/>
      <c r="AB244" s="33"/>
      <c r="AC244" s="33"/>
      <c r="AD244" s="33"/>
      <c r="AF244" s="17"/>
      <c r="AJ244" s="25"/>
      <c r="AK244" s="25"/>
    </row>
    <row r="245" spans="3:37" hidden="1" x14ac:dyDescent="0.35">
      <c r="C245" s="41"/>
      <c r="E245" s="25"/>
      <c r="F245" s="25"/>
      <c r="G245" s="25"/>
      <c r="H245" s="25"/>
      <c r="I245" s="25"/>
      <c r="J245" s="25"/>
      <c r="K245" s="25"/>
      <c r="L245" s="25"/>
      <c r="M245" s="25"/>
      <c r="N245" s="25"/>
      <c r="O245" s="25"/>
      <c r="P245" s="25"/>
      <c r="Q245" s="25"/>
      <c r="R245" s="25"/>
      <c r="S245" s="25"/>
      <c r="T245" s="25"/>
      <c r="U245" s="25"/>
      <c r="V245" s="25"/>
      <c r="X245" s="33"/>
      <c r="Y245" s="33"/>
      <c r="Z245" s="33"/>
      <c r="AA245" s="33"/>
      <c r="AB245" s="33"/>
      <c r="AC245" s="33"/>
      <c r="AD245" s="33"/>
      <c r="AJ245" s="25"/>
      <c r="AK245" s="25"/>
    </row>
    <row r="246" spans="3:37" x14ac:dyDescent="0.35">
      <c r="E246" s="25"/>
      <c r="F246" s="25"/>
      <c r="G246" s="25"/>
      <c r="H246" s="25"/>
      <c r="I246" s="25"/>
      <c r="J246" s="25"/>
      <c r="K246" s="25"/>
      <c r="L246" s="25"/>
      <c r="M246" s="25"/>
      <c r="N246" s="25"/>
      <c r="O246" s="25"/>
      <c r="P246" s="25"/>
      <c r="Q246" s="25"/>
      <c r="R246" s="25"/>
      <c r="S246" s="25"/>
      <c r="T246" s="25"/>
      <c r="U246" s="25"/>
      <c r="V246" s="25"/>
      <c r="AJ246" s="25"/>
      <c r="AK246" s="25"/>
    </row>
    <row r="247" spans="3:37" x14ac:dyDescent="0.35">
      <c r="C247" s="3" t="s">
        <v>281</v>
      </c>
      <c r="E247" s="25"/>
      <c r="F247" s="6"/>
      <c r="G247" s="6"/>
      <c r="H247" s="6">
        <f t="shared" ref="H247:V247" si="73">-H42</f>
        <v>-1060.1577476038067</v>
      </c>
      <c r="I247" s="6">
        <f t="shared" si="73"/>
        <v>-853.58749192219682</v>
      </c>
      <c r="J247" s="6">
        <f t="shared" si="73"/>
        <v>-518.11794598094582</v>
      </c>
      <c r="K247" s="6">
        <f t="shared" si="73"/>
        <v>-242.2500812247099</v>
      </c>
      <c r="L247" s="6">
        <f t="shared" si="73"/>
        <v>-151.66774275578911</v>
      </c>
      <c r="M247" s="6">
        <f t="shared" si="73"/>
        <v>-106.46680117240925</v>
      </c>
      <c r="N247" s="6">
        <f t="shared" si="73"/>
        <v>-66.899973691206569</v>
      </c>
      <c r="O247" s="6">
        <f t="shared" si="73"/>
        <v>-60.190370187378882</v>
      </c>
      <c r="P247" s="6">
        <f t="shared" si="73"/>
        <v>-53.065878883678977</v>
      </c>
      <c r="Q247" s="6">
        <f t="shared" si="73"/>
        <v>-45.076958686206076</v>
      </c>
      <c r="R247" s="6">
        <f t="shared" si="73"/>
        <v>-38.468325579825127</v>
      </c>
      <c r="S247" s="6">
        <f t="shared" si="73"/>
        <v>-32.017301978181543</v>
      </c>
      <c r="T247" s="6">
        <f t="shared" si="73"/>
        <v>-26.189206786851088</v>
      </c>
      <c r="U247" s="6">
        <f t="shared" si="73"/>
        <v>-20.639136458661927</v>
      </c>
      <c r="V247" s="6">
        <f t="shared" si="73"/>
        <v>-16.016282386643439</v>
      </c>
      <c r="AJ247" s="25"/>
      <c r="AK247" s="25"/>
    </row>
    <row r="248" spans="3:37" hidden="1" x14ac:dyDescent="0.35">
      <c r="C248" s="41"/>
      <c r="E248" s="25"/>
      <c r="F248" s="25"/>
      <c r="G248" s="25"/>
      <c r="H248" s="25"/>
      <c r="I248" s="25"/>
      <c r="J248" s="25"/>
      <c r="K248" s="25"/>
      <c r="L248" s="25"/>
      <c r="M248" s="25"/>
      <c r="N248" s="25"/>
      <c r="O248" s="25"/>
      <c r="P248" s="25"/>
      <c r="Q248" s="25"/>
      <c r="R248" s="25"/>
      <c r="S248" s="25"/>
      <c r="T248" s="25"/>
      <c r="U248" s="25"/>
      <c r="V248" s="25"/>
      <c r="AJ248" s="25"/>
      <c r="AK248" s="25"/>
    </row>
    <row r="249" spans="3:37" x14ac:dyDescent="0.35">
      <c r="C249" s="3" t="s">
        <v>282</v>
      </c>
      <c r="E249" s="25"/>
      <c r="F249" s="6"/>
      <c r="G249" s="6"/>
      <c r="H249" s="6">
        <f t="shared" ref="H249:V249" si="74">H48</f>
        <v>563.6456361601837</v>
      </c>
      <c r="I249" s="6">
        <f t="shared" si="74"/>
        <v>417.29667616294796</v>
      </c>
      <c r="J249" s="6">
        <f t="shared" si="74"/>
        <v>240.32826027985931</v>
      </c>
      <c r="K249" s="6">
        <f t="shared" si="74"/>
        <v>106.82180322818567</v>
      </c>
      <c r="L249" s="6">
        <f t="shared" si="74"/>
        <v>62.994608459347305</v>
      </c>
      <c r="M249" s="6">
        <f t="shared" si="74"/>
        <v>43.83478562653837</v>
      </c>
      <c r="N249" s="6">
        <f t="shared" si="74"/>
        <v>26.247186762891804</v>
      </c>
      <c r="O249" s="6">
        <f t="shared" si="74"/>
        <v>22.493001804904615</v>
      </c>
      <c r="P249" s="6">
        <f t="shared" si="74"/>
        <v>19.24079942686485</v>
      </c>
      <c r="Q249" s="6">
        <f t="shared" si="74"/>
        <v>15.86202023668389</v>
      </c>
      <c r="R249" s="6">
        <f t="shared" si="74"/>
        <v>1.4496753375842251</v>
      </c>
      <c r="S249" s="6">
        <f t="shared" si="74"/>
        <v>1.3697169355396697</v>
      </c>
      <c r="T249" s="6">
        <f t="shared" si="74"/>
        <v>1.3353891814127408</v>
      </c>
      <c r="U249" s="6">
        <f t="shared" si="74"/>
        <v>1.2149737794859021</v>
      </c>
      <c r="V249" s="6">
        <f t="shared" si="74"/>
        <v>1.1125725233722814</v>
      </c>
      <c r="AJ249" s="25"/>
      <c r="AK249" s="25"/>
    </row>
    <row r="250" spans="3:37" hidden="1" x14ac:dyDescent="0.35">
      <c r="C250" s="41"/>
      <c r="E250" s="25"/>
      <c r="F250" s="25"/>
      <c r="G250" s="25"/>
      <c r="H250" s="25"/>
      <c r="I250" s="25"/>
      <c r="J250" s="25"/>
      <c r="K250" s="25"/>
      <c r="L250" s="25"/>
      <c r="M250" s="25"/>
      <c r="N250" s="25"/>
      <c r="O250" s="25"/>
      <c r="P250" s="25"/>
      <c r="Q250" s="25"/>
      <c r="R250" s="25"/>
      <c r="S250" s="25"/>
      <c r="T250" s="25"/>
      <c r="U250" s="25"/>
      <c r="V250" s="25"/>
      <c r="AJ250" s="25"/>
      <c r="AK250" s="25"/>
    </row>
    <row r="251" spans="3:37" x14ac:dyDescent="0.35">
      <c r="C251" s="3" t="s">
        <v>283</v>
      </c>
      <c r="E251" s="25"/>
      <c r="F251" s="6"/>
      <c r="G251" s="6"/>
      <c r="H251" s="6">
        <f t="shared" ref="H251:V251" si="75">H53</f>
        <v>748.4095234484239</v>
      </c>
      <c r="I251" s="6">
        <f t="shared" si="75"/>
        <v>572.63164984061586</v>
      </c>
      <c r="J251" s="6">
        <f t="shared" si="75"/>
        <v>336.95622958520374</v>
      </c>
      <c r="K251" s="6">
        <f t="shared" si="75"/>
        <v>152.91429729987644</v>
      </c>
      <c r="L251" s="6">
        <f t="shared" si="75"/>
        <v>92.471204244429032</v>
      </c>
      <c r="M251" s="6">
        <f t="shared" si="75"/>
        <v>64.566076242929455</v>
      </c>
      <c r="N251" s="6">
        <f t="shared" si="75"/>
        <v>39.464344867665844</v>
      </c>
      <c r="O251" s="6">
        <f t="shared" si="75"/>
        <v>34.525026170565518</v>
      </c>
      <c r="P251" s="6">
        <f t="shared" si="75"/>
        <v>29.887874084356962</v>
      </c>
      <c r="Q251" s="6">
        <f t="shared" si="75"/>
        <v>24.940222352760301</v>
      </c>
      <c r="R251" s="6">
        <f t="shared" si="75"/>
        <v>2.7217027638115785</v>
      </c>
      <c r="S251" s="6">
        <f t="shared" si="75"/>
        <v>2.571584321293769</v>
      </c>
      <c r="T251" s="6">
        <f t="shared" si="75"/>
        <v>2.5071354472180043</v>
      </c>
      <c r="U251" s="6">
        <f t="shared" si="75"/>
        <v>2.2810607367411717</v>
      </c>
      <c r="V251" s="6">
        <f t="shared" si="75"/>
        <v>2.0888068061151177</v>
      </c>
      <c r="AJ251" s="25"/>
      <c r="AK251" s="25"/>
    </row>
    <row r="252" spans="3:37" hidden="1" x14ac:dyDescent="0.35">
      <c r="C252" s="41"/>
      <c r="E252" s="25"/>
      <c r="F252" s="25"/>
      <c r="G252" s="25"/>
      <c r="H252" s="25"/>
      <c r="I252" s="25"/>
      <c r="J252" s="25"/>
      <c r="K252" s="25"/>
      <c r="L252" s="25"/>
      <c r="M252" s="25"/>
      <c r="N252" s="25"/>
      <c r="O252" s="25"/>
      <c r="P252" s="25"/>
      <c r="Q252" s="25"/>
      <c r="R252" s="25"/>
      <c r="S252" s="25"/>
      <c r="T252" s="25"/>
      <c r="U252" s="25"/>
      <c r="V252" s="25"/>
      <c r="AJ252" s="25"/>
      <c r="AK252" s="25"/>
    </row>
    <row r="253" spans="3:37" x14ac:dyDescent="0.35">
      <c r="C253" s="3" t="s">
        <v>284</v>
      </c>
      <c r="E253" s="25"/>
      <c r="F253" s="6"/>
      <c r="G253" s="6"/>
      <c r="H253" s="6">
        <f t="shared" ref="H253:V253" si="76">H58</f>
        <v>13284.930070234241</v>
      </c>
      <c r="I253" s="6">
        <f t="shared" si="76"/>
        <v>10719.490672596698</v>
      </c>
      <c r="J253" s="6">
        <f t="shared" si="76"/>
        <v>6515.2077157780777</v>
      </c>
      <c r="K253" s="6">
        <f t="shared" si="76"/>
        <v>3045.7154319522897</v>
      </c>
      <c r="L253" s="6">
        <f t="shared" si="76"/>
        <v>1905.5082329603765</v>
      </c>
      <c r="M253" s="6">
        <f t="shared" si="76"/>
        <v>1336.434538525474</v>
      </c>
      <c r="N253" s="6">
        <f t="shared" si="76"/>
        <v>838.53718672164769</v>
      </c>
      <c r="O253" s="6">
        <f t="shared" si="76"/>
        <v>752.22089799102309</v>
      </c>
      <c r="P253" s="6">
        <f t="shared" si="76"/>
        <v>660.36802078721689</v>
      </c>
      <c r="Q253" s="6">
        <f t="shared" si="76"/>
        <v>558.74257274663114</v>
      </c>
      <c r="R253" s="6">
        <f t="shared" si="76"/>
        <v>72.150172498756291</v>
      </c>
      <c r="S253" s="6">
        <f t="shared" si="76"/>
        <v>68.17065215328833</v>
      </c>
      <c r="T253" s="6">
        <f t="shared" si="76"/>
        <v>66.462163833496561</v>
      </c>
      <c r="U253" s="6">
        <f t="shared" si="76"/>
        <v>60.469103321750282</v>
      </c>
      <c r="V253" s="6">
        <f t="shared" si="76"/>
        <v>55.372604746421658</v>
      </c>
      <c r="AJ253" s="25"/>
      <c r="AK253" s="25"/>
    </row>
    <row r="254" spans="3:37" hidden="1" x14ac:dyDescent="0.35">
      <c r="C254" s="41"/>
      <c r="E254" s="25"/>
      <c r="F254" s="25"/>
      <c r="G254" s="25"/>
      <c r="H254" s="25"/>
      <c r="I254" s="25"/>
      <c r="J254" s="25"/>
      <c r="K254" s="25"/>
      <c r="L254" s="25"/>
      <c r="M254" s="25"/>
      <c r="N254" s="25"/>
      <c r="O254" s="25"/>
      <c r="P254" s="25"/>
      <c r="Q254" s="25"/>
      <c r="R254" s="25"/>
      <c r="S254" s="25"/>
      <c r="T254" s="25"/>
      <c r="U254" s="25"/>
      <c r="V254" s="25"/>
      <c r="AJ254" s="25"/>
      <c r="AK254" s="25"/>
    </row>
    <row r="255" spans="3:37" x14ac:dyDescent="0.35">
      <c r="C255" s="3" t="s">
        <v>285</v>
      </c>
      <c r="E255" s="25"/>
      <c r="F255" s="6"/>
      <c r="G255" s="6"/>
      <c r="H255" s="6">
        <f t="shared" ref="H255:V255" si="77">H60</f>
        <v>13536.827482239039</v>
      </c>
      <c r="I255" s="6">
        <f t="shared" si="77"/>
        <v>10855.831506678065</v>
      </c>
      <c r="J255" s="6">
        <f t="shared" si="77"/>
        <v>6574.3742596621951</v>
      </c>
      <c r="K255" s="6">
        <f t="shared" si="77"/>
        <v>3063.201451255642</v>
      </c>
      <c r="L255" s="6">
        <f t="shared" si="77"/>
        <v>1909.3063029083635</v>
      </c>
      <c r="M255" s="6">
        <f t="shared" si="77"/>
        <v>1338.3685992225326</v>
      </c>
      <c r="N255" s="6">
        <f t="shared" si="77"/>
        <v>837.34874466099882</v>
      </c>
      <c r="O255" s="6">
        <f t="shared" si="77"/>
        <v>749.04855577911428</v>
      </c>
      <c r="P255" s="6">
        <f t="shared" si="77"/>
        <v>656.43081541475976</v>
      </c>
      <c r="Q255" s="6">
        <f t="shared" si="77"/>
        <v>554.46785664986919</v>
      </c>
      <c r="R255" s="6">
        <f t="shared" si="77"/>
        <v>37.853225020326967</v>
      </c>
      <c r="S255" s="6">
        <f t="shared" si="77"/>
        <v>40.094651431940228</v>
      </c>
      <c r="T255" s="6">
        <f t="shared" si="77"/>
        <v>44.115481675276214</v>
      </c>
      <c r="U255" s="6">
        <f t="shared" si="77"/>
        <v>43.326001379315429</v>
      </c>
      <c r="V255" s="6">
        <f t="shared" si="77"/>
        <v>42.557701689265613</v>
      </c>
      <c r="AJ255" s="25"/>
      <c r="AK255" s="25"/>
    </row>
    <row r="256" spans="3:37" hidden="1" x14ac:dyDescent="0.35">
      <c r="C256" s="41"/>
      <c r="E256" s="25"/>
      <c r="F256" s="25"/>
      <c r="G256" s="25"/>
      <c r="H256" s="25"/>
      <c r="I256" s="25"/>
      <c r="J256" s="25"/>
      <c r="K256" s="25"/>
      <c r="L256" s="25"/>
      <c r="M256" s="25"/>
      <c r="N256" s="25"/>
      <c r="O256" s="25"/>
      <c r="P256" s="25"/>
      <c r="Q256" s="25"/>
      <c r="R256" s="25"/>
      <c r="S256" s="25"/>
      <c r="T256" s="25"/>
      <c r="U256" s="25"/>
      <c r="V256" s="25"/>
      <c r="AJ256" s="25"/>
      <c r="AK256" s="25"/>
    </row>
    <row r="257" spans="3:37" hidden="1" x14ac:dyDescent="0.35">
      <c r="E257" s="25"/>
      <c r="F257" s="25"/>
      <c r="G257" s="25"/>
      <c r="H257" s="25"/>
      <c r="I257" s="25"/>
      <c r="J257" s="25"/>
      <c r="K257" s="25"/>
      <c r="L257" s="25"/>
      <c r="M257" s="25"/>
      <c r="N257" s="25"/>
      <c r="O257" s="25"/>
      <c r="P257" s="25"/>
      <c r="Q257" s="25"/>
      <c r="R257" s="25"/>
      <c r="S257" s="25"/>
      <c r="T257" s="25"/>
      <c r="U257" s="25"/>
      <c r="V257" s="25"/>
      <c r="X257" s="29"/>
      <c r="Y257" s="29"/>
      <c r="Z257" s="29"/>
      <c r="AA257" s="29"/>
      <c r="AB257" s="29"/>
      <c r="AJ257" s="25"/>
      <c r="AK257" s="25"/>
    </row>
    <row r="258" spans="3:37" x14ac:dyDescent="0.35">
      <c r="E258" s="25"/>
      <c r="F258" s="25"/>
      <c r="G258" s="54" t="s">
        <v>351</v>
      </c>
      <c r="H258" s="25"/>
      <c r="I258" s="25"/>
      <c r="J258" s="25"/>
      <c r="K258" s="25"/>
      <c r="L258" s="25"/>
      <c r="M258" s="25"/>
      <c r="N258" s="25"/>
      <c r="O258" s="25"/>
      <c r="P258" s="25"/>
      <c r="Q258" s="25"/>
      <c r="R258" s="25"/>
      <c r="S258" s="25"/>
      <c r="T258" s="25"/>
      <c r="U258" s="25"/>
      <c r="V258" s="25"/>
      <c r="X258" s="29"/>
      <c r="Y258" s="29"/>
      <c r="Z258" s="29"/>
      <c r="AA258" s="29"/>
      <c r="AB258" s="29"/>
      <c r="AC258" s="29"/>
      <c r="AD258" s="29"/>
      <c r="AJ258" s="25"/>
      <c r="AK258" s="25"/>
    </row>
    <row r="259" spans="3:37" x14ac:dyDescent="0.35">
      <c r="C259" s="3" t="s">
        <v>286</v>
      </c>
      <c r="E259" s="25"/>
      <c r="F259" s="6"/>
      <c r="G259" s="6"/>
      <c r="H259" s="6">
        <f t="shared" ref="H259:K259" si="78">H255+H244</f>
        <v>12716.606781805252</v>
      </c>
      <c r="I259" s="6">
        <f t="shared" si="78"/>
        <v>9305.4777118629772</v>
      </c>
      <c r="J259" s="6">
        <f t="shared" si="78"/>
        <v>4529.6488070741343</v>
      </c>
      <c r="K259" s="6">
        <f t="shared" si="78"/>
        <v>758.15146963810594</v>
      </c>
      <c r="L259" s="6">
        <f>L255+L244</f>
        <v>-577.77615090449649</v>
      </c>
      <c r="M259" s="6">
        <f t="shared" ref="M259:V259" si="79">M255+M244</f>
        <v>-1290.7695396310785</v>
      </c>
      <c r="N259" s="6">
        <f t="shared" si="79"/>
        <v>-1893.1106733290676</v>
      </c>
      <c r="O259" s="6">
        <f t="shared" si="79"/>
        <v>-2076.9326344632827</v>
      </c>
      <c r="P259" s="6">
        <f t="shared" si="79"/>
        <v>-2258.1215682250236</v>
      </c>
      <c r="Q259" s="6">
        <f t="shared" si="79"/>
        <v>-2440.6346037531716</v>
      </c>
      <c r="R259" s="6">
        <f t="shared" si="79"/>
        <v>-2014.4807184123365</v>
      </c>
      <c r="S259" s="6">
        <f t="shared" si="79"/>
        <v>-1242.4261985663434</v>
      </c>
      <c r="T259" s="6">
        <f t="shared" si="79"/>
        <v>-772.17136065084094</v>
      </c>
      <c r="U259" s="6">
        <f t="shared" si="79"/>
        <v>-561.76502907620068</v>
      </c>
      <c r="V259" s="6">
        <f t="shared" si="79"/>
        <v>-432.91062947644912</v>
      </c>
      <c r="W259" s="43" t="s">
        <v>389</v>
      </c>
      <c r="AJ259" s="25"/>
      <c r="AK259" s="25"/>
    </row>
    <row r="260" spans="3:37" hidden="1" x14ac:dyDescent="0.35">
      <c r="C260" s="41"/>
      <c r="E260" s="25"/>
      <c r="F260" s="25"/>
      <c r="G260" s="25"/>
      <c r="H260" s="25"/>
      <c r="I260" s="25"/>
      <c r="J260" s="25"/>
      <c r="K260" s="25"/>
      <c r="L260" s="25"/>
      <c r="M260" s="25"/>
      <c r="N260" s="25"/>
      <c r="O260" s="25"/>
      <c r="P260" s="25"/>
      <c r="Q260" s="25"/>
      <c r="R260" s="25"/>
      <c r="S260" s="25"/>
      <c r="T260" s="25"/>
      <c r="U260" s="25"/>
      <c r="V260" s="25"/>
      <c r="W260" s="14"/>
      <c r="AJ260" s="25"/>
      <c r="AK260" s="25"/>
    </row>
    <row r="261" spans="3:37" hidden="1" x14ac:dyDescent="0.35">
      <c r="E261" s="25"/>
      <c r="F261" s="25"/>
      <c r="G261" s="25"/>
      <c r="H261" s="25"/>
      <c r="I261" s="25"/>
      <c r="J261" s="25"/>
      <c r="K261" s="25"/>
      <c r="L261" s="25"/>
      <c r="M261" s="25"/>
      <c r="N261" s="25"/>
      <c r="O261" s="25"/>
      <c r="P261" s="25"/>
      <c r="Q261" s="25"/>
      <c r="R261" s="25"/>
      <c r="S261" s="25"/>
      <c r="T261" s="25"/>
      <c r="U261" s="25"/>
      <c r="V261" s="25"/>
      <c r="W261" s="14"/>
      <c r="AJ261" s="25"/>
      <c r="AK261" s="25"/>
    </row>
    <row r="262" spans="3:37" x14ac:dyDescent="0.35">
      <c r="C262" s="47" t="s">
        <v>390</v>
      </c>
      <c r="D262" s="27"/>
      <c r="E262" s="26"/>
      <c r="F262" s="21"/>
      <c r="G262" s="21"/>
      <c r="H262" s="21">
        <f t="shared" ref="H262:V262" si="80">H179</f>
        <v>12716.606781805252</v>
      </c>
      <c r="I262" s="21">
        <f t="shared" si="80"/>
        <v>22022.08449366823</v>
      </c>
      <c r="J262" s="21">
        <f t="shared" si="80"/>
        <v>26551.733300742366</v>
      </c>
      <c r="K262" s="21">
        <f t="shared" si="80"/>
        <v>27309.884770380471</v>
      </c>
      <c r="L262" s="21">
        <f t="shared" si="80"/>
        <v>26732.108619475974</v>
      </c>
      <c r="M262" s="21">
        <f t="shared" si="80"/>
        <v>25441.339079844896</v>
      </c>
      <c r="N262" s="21">
        <f t="shared" si="80"/>
        <v>23548.228406515827</v>
      </c>
      <c r="O262" s="21">
        <f t="shared" si="80"/>
        <v>21471.295772052545</v>
      </c>
      <c r="P262" s="21">
        <f t="shared" si="80"/>
        <v>19213.174203827522</v>
      </c>
      <c r="Q262" s="21">
        <f t="shared" si="80"/>
        <v>16772.539600074349</v>
      </c>
      <c r="R262" s="21">
        <f t="shared" si="80"/>
        <v>14758.058881662013</v>
      </c>
      <c r="S262" s="21">
        <f t="shared" si="80"/>
        <v>13515.63268309567</v>
      </c>
      <c r="T262" s="21">
        <f t="shared" si="80"/>
        <v>12743.461322444829</v>
      </c>
      <c r="U262" s="21">
        <f t="shared" si="80"/>
        <v>12181.696293368628</v>
      </c>
      <c r="V262" s="21">
        <f t="shared" si="80"/>
        <v>11748.785663892178</v>
      </c>
      <c r="W262" s="75">
        <f>V262/(W212+W224)</f>
        <v>31.548928444020991</v>
      </c>
      <c r="X262" s="42" t="s">
        <v>276</v>
      </c>
      <c r="AJ262" s="25"/>
      <c r="AK262" s="25"/>
    </row>
    <row r="263" spans="3:37" x14ac:dyDescent="0.35">
      <c r="C263" s="3"/>
      <c r="D263" s="27"/>
      <c r="E263" s="26"/>
      <c r="F263" s="21"/>
      <c r="G263" s="21"/>
      <c r="H263" s="21"/>
      <c r="I263" s="21"/>
      <c r="J263" s="21"/>
      <c r="K263" s="21"/>
      <c r="L263" s="21"/>
      <c r="M263" s="21"/>
      <c r="N263" s="21"/>
      <c r="O263" s="21"/>
      <c r="P263" s="21"/>
      <c r="Q263" s="21"/>
      <c r="R263" s="21"/>
      <c r="S263" s="21"/>
      <c r="T263" s="21"/>
      <c r="U263" s="21"/>
      <c r="V263" s="21"/>
      <c r="W263" s="43" t="s">
        <v>392</v>
      </c>
      <c r="X263" s="33"/>
      <c r="Y263" s="33"/>
      <c r="AJ263" s="25"/>
      <c r="AK263" s="25"/>
    </row>
    <row r="264" spans="3:37" x14ac:dyDescent="0.35">
      <c r="C264" s="17" t="s">
        <v>382</v>
      </c>
      <c r="D264" s="26"/>
      <c r="E264" s="26"/>
      <c r="F264" s="21"/>
      <c r="G264" s="21"/>
      <c r="H264" s="21">
        <f t="shared" ref="H264:V264" si="81">H193</f>
        <v>309.67202960918974</v>
      </c>
      <c r="I264" s="21">
        <f t="shared" si="81"/>
        <v>249.87157744980644</v>
      </c>
      <c r="J264" s="21">
        <f t="shared" si="81"/>
        <v>151.86964372443072</v>
      </c>
      <c r="K264" s="21">
        <f t="shared" si="81"/>
        <v>70.995697714505582</v>
      </c>
      <c r="L264" s="21">
        <f t="shared" si="81"/>
        <v>44.41744132774771</v>
      </c>
      <c r="M264" s="21">
        <f t="shared" si="81"/>
        <v>31.152320245349042</v>
      </c>
      <c r="N264" s="21">
        <f t="shared" si="81"/>
        <v>19.546321368802971</v>
      </c>
      <c r="O264" s="21">
        <f t="shared" si="81"/>
        <v>17.534286666457415</v>
      </c>
      <c r="P264" s="21">
        <f t="shared" si="81"/>
        <v>15.393193957743984</v>
      </c>
      <c r="Q264" s="21">
        <f t="shared" si="81"/>
        <v>13.024302395026364</v>
      </c>
      <c r="R264" s="21">
        <f t="shared" si="81"/>
        <v>11.085347429940754</v>
      </c>
      <c r="S264" s="21">
        <f t="shared" si="81"/>
        <v>9.1885129172240383</v>
      </c>
      <c r="T264" s="21">
        <f t="shared" si="81"/>
        <v>7.4660458338016689</v>
      </c>
      <c r="U264" s="21">
        <f t="shared" si="81"/>
        <v>5.8461023957766898</v>
      </c>
      <c r="V264" s="21">
        <f t="shared" si="81"/>
        <v>4.4972809205923703</v>
      </c>
      <c r="W264" s="51">
        <f>SUM(H264:V264)</f>
        <v>961.56010395639544</v>
      </c>
      <c r="X264" s="42" t="s">
        <v>399</v>
      </c>
      <c r="Y264" s="33"/>
      <c r="AJ264" s="25"/>
      <c r="AK264" s="25"/>
    </row>
    <row r="265" spans="3:37" x14ac:dyDescent="0.35">
      <c r="C265" s="17" t="s">
        <v>383</v>
      </c>
      <c r="D265" s="26"/>
      <c r="E265" s="26"/>
      <c r="F265" s="21"/>
      <c r="G265" s="21"/>
      <c r="H265" s="20">
        <f t="shared" ref="H265:V265" si="82">H205</f>
        <v>234.11205438454743</v>
      </c>
      <c r="I265" s="20">
        <f t="shared" si="82"/>
        <v>188.90291255205369</v>
      </c>
      <c r="J265" s="20">
        <f t="shared" si="82"/>
        <v>114.81345065566964</v>
      </c>
      <c r="K265" s="20">
        <f t="shared" si="82"/>
        <v>53.672747472166222</v>
      </c>
      <c r="L265" s="20">
        <f t="shared" si="82"/>
        <v>33.579585643777264</v>
      </c>
      <c r="M265" s="20">
        <f t="shared" si="82"/>
        <v>23.551154105483882</v>
      </c>
      <c r="N265" s="20">
        <f t="shared" si="82"/>
        <v>14.777018954815048</v>
      </c>
      <c r="O265" s="20">
        <f t="shared" si="82"/>
        <v>13.255920719841807</v>
      </c>
      <c r="P265" s="20">
        <f t="shared" si="82"/>
        <v>11.637254632054452</v>
      </c>
      <c r="Q265" s="20">
        <f t="shared" si="82"/>
        <v>9.8463726106399321</v>
      </c>
      <c r="R265" s="20">
        <f t="shared" si="82"/>
        <v>1.2714575852927681</v>
      </c>
      <c r="S265" s="20">
        <f t="shared" si="82"/>
        <v>1.201328975008997</v>
      </c>
      <c r="T265" s="20">
        <f t="shared" si="82"/>
        <v>1.1712213486742054</v>
      </c>
      <c r="U265" s="20">
        <f t="shared" si="82"/>
        <v>1.0656093732224527</v>
      </c>
      <c r="V265" s="20">
        <f t="shared" si="82"/>
        <v>0.97579695077610185</v>
      </c>
      <c r="W265" s="54">
        <f>SUM(H265:V265)</f>
        <v>703.83388596402381</v>
      </c>
      <c r="X265" s="42" t="s">
        <v>407</v>
      </c>
      <c r="AJ265" s="25"/>
      <c r="AK265" s="25"/>
    </row>
    <row r="266" spans="3:37" x14ac:dyDescent="0.35">
      <c r="C266" s="41"/>
      <c r="E266" s="25"/>
      <c r="F266" s="25"/>
      <c r="G266" s="25"/>
      <c r="H266" s="25"/>
      <c r="I266" s="25"/>
      <c r="J266" s="25"/>
      <c r="K266" s="25"/>
      <c r="L266" s="25"/>
      <c r="M266" s="25"/>
      <c r="N266" s="25"/>
      <c r="O266" s="25"/>
      <c r="P266" s="25"/>
      <c r="Q266" s="25"/>
      <c r="R266" s="25"/>
      <c r="S266" s="25"/>
      <c r="T266" s="25"/>
      <c r="U266" s="25"/>
      <c r="V266" s="25"/>
      <c r="Z266" s="30"/>
      <c r="AA266" s="30"/>
      <c r="AB266" s="30"/>
      <c r="AC266" s="30"/>
      <c r="AD266" s="30"/>
      <c r="AJ266" s="25"/>
      <c r="AK266" s="25"/>
    </row>
  </sheetData>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2:AO266"/>
  <sheetViews>
    <sheetView workbookViewId="0">
      <pane xSplit="4" ySplit="9" topLeftCell="E10" activePane="bottomRight" state="frozen"/>
      <selection activeCell="W237" sqref="W237"/>
      <selection pane="topRight" activeCell="W237" sqref="W237"/>
      <selection pane="bottomLeft" activeCell="W237" sqref="W237"/>
      <selection pane="bottomRight" activeCell="C2" sqref="C2:D2"/>
    </sheetView>
  </sheetViews>
  <sheetFormatPr baseColWidth="10" defaultColWidth="8.81640625" defaultRowHeight="14.5" x14ac:dyDescent="0.35"/>
  <cols>
    <col min="1" max="2" width="4.81640625" customWidth="1"/>
    <col min="3" max="3" width="35.54296875" customWidth="1"/>
    <col min="4" max="4" width="7.6328125" customWidth="1"/>
    <col min="5" max="22" width="5.81640625" customWidth="1"/>
    <col min="23" max="23" width="7.1796875" customWidth="1"/>
    <col min="24" max="35" width="6.81640625" style="25" customWidth="1"/>
    <col min="36" max="46" width="6.81640625" customWidth="1"/>
  </cols>
  <sheetData>
    <row r="2" spans="1:35" x14ac:dyDescent="0.35">
      <c r="C2" s="174" t="s">
        <v>409</v>
      </c>
      <c r="D2" s="161"/>
      <c r="E2" s="120" t="s">
        <v>414</v>
      </c>
    </row>
    <row r="3" spans="1:35" x14ac:dyDescent="0.35">
      <c r="C3" s="48"/>
    </row>
    <row r="4" spans="1:35" x14ac:dyDescent="0.35">
      <c r="C4" s="11" t="s">
        <v>245</v>
      </c>
      <c r="D4" s="12"/>
    </row>
    <row r="5" spans="1:35" x14ac:dyDescent="0.35">
      <c r="C5" s="3" t="s">
        <v>243</v>
      </c>
      <c r="D5" s="37">
        <v>2021</v>
      </c>
    </row>
    <row r="6" spans="1:35" x14ac:dyDescent="0.35">
      <c r="C6" s="3" t="s">
        <v>244</v>
      </c>
      <c r="D6" s="37">
        <v>2035</v>
      </c>
    </row>
    <row r="8" spans="1:35" x14ac:dyDescent="0.35">
      <c r="C8" s="2" t="s">
        <v>77</v>
      </c>
      <c r="E8" s="3"/>
      <c r="F8" s="3" t="s">
        <v>140</v>
      </c>
      <c r="G8" s="3"/>
      <c r="H8" s="3"/>
      <c r="I8" s="3"/>
      <c r="J8" s="3"/>
      <c r="K8" s="3"/>
      <c r="L8" s="3"/>
      <c r="M8" s="3"/>
      <c r="N8" s="3"/>
      <c r="O8" s="3"/>
      <c r="P8" s="3"/>
      <c r="Q8" s="3"/>
      <c r="R8" s="3"/>
      <c r="S8" s="3"/>
      <c r="T8" s="3"/>
      <c r="U8" s="3"/>
      <c r="V8" s="3"/>
      <c r="W8" s="3"/>
      <c r="Y8" s="17"/>
    </row>
    <row r="9" spans="1:35" x14ac:dyDescent="0.35">
      <c r="E9" s="3"/>
      <c r="F9" s="4">
        <v>2019</v>
      </c>
      <c r="G9" s="4">
        <f>F9+1</f>
        <v>2020</v>
      </c>
      <c r="H9" s="4">
        <f t="shared" ref="H9:V9" si="0">G9+1</f>
        <v>2021</v>
      </c>
      <c r="I9" s="4">
        <f t="shared" si="0"/>
        <v>2022</v>
      </c>
      <c r="J9" s="4">
        <f t="shared" si="0"/>
        <v>2023</v>
      </c>
      <c r="K9" s="4">
        <f t="shared" si="0"/>
        <v>2024</v>
      </c>
      <c r="L9" s="4">
        <f t="shared" si="0"/>
        <v>2025</v>
      </c>
      <c r="M9" s="4">
        <f t="shared" si="0"/>
        <v>2026</v>
      </c>
      <c r="N9" s="4">
        <f t="shared" si="0"/>
        <v>2027</v>
      </c>
      <c r="O9" s="4">
        <f t="shared" si="0"/>
        <v>2028</v>
      </c>
      <c r="P9" s="4">
        <f t="shared" si="0"/>
        <v>2029</v>
      </c>
      <c r="Q9" s="4">
        <f t="shared" si="0"/>
        <v>2030</v>
      </c>
      <c r="R9" s="4">
        <f t="shared" si="0"/>
        <v>2031</v>
      </c>
      <c r="S9" s="4">
        <f t="shared" si="0"/>
        <v>2032</v>
      </c>
      <c r="T9" s="4">
        <f t="shared" si="0"/>
        <v>2033</v>
      </c>
      <c r="U9" s="4">
        <f t="shared" si="0"/>
        <v>2034</v>
      </c>
      <c r="V9" s="4">
        <f t="shared" si="0"/>
        <v>2035</v>
      </c>
      <c r="W9" s="3"/>
      <c r="X9" s="50"/>
      <c r="Y9" s="50"/>
      <c r="Z9" s="50"/>
      <c r="AA9" s="50"/>
      <c r="AB9" s="50"/>
      <c r="AC9" s="50"/>
      <c r="AD9" s="50"/>
    </row>
    <row r="10" spans="1:35" s="3" customFormat="1" ht="12" x14ac:dyDescent="0.3">
      <c r="A10" s="17"/>
      <c r="C10" s="11" t="s">
        <v>78</v>
      </c>
      <c r="D10" s="12" t="s">
        <v>0</v>
      </c>
      <c r="E10" s="17"/>
      <c r="F10" s="15">
        <v>161.59371979340048</v>
      </c>
      <c r="G10" s="15">
        <v>151.46392057573786</v>
      </c>
      <c r="H10" s="28">
        <v>123.86881184367589</v>
      </c>
      <c r="I10" s="28">
        <v>99.948630979922584</v>
      </c>
      <c r="J10" s="28">
        <v>60.747857489772286</v>
      </c>
      <c r="K10" s="28">
        <v>28.398279085802233</v>
      </c>
      <c r="L10" s="28">
        <v>17.766976531099083</v>
      </c>
      <c r="M10" s="28">
        <v>12.460928098139618</v>
      </c>
      <c r="N10" s="28">
        <v>7.818528547521189</v>
      </c>
      <c r="O10" s="28">
        <v>7.0137146665829659</v>
      </c>
      <c r="P10" s="28">
        <v>6.157277583097593</v>
      </c>
      <c r="Q10" s="28">
        <v>5.2097209580105455</v>
      </c>
      <c r="R10" s="28">
        <v>4.434138971976302</v>
      </c>
      <c r="S10" s="28">
        <v>3.6754051668896155</v>
      </c>
      <c r="T10" s="28">
        <v>2.9864183335206675</v>
      </c>
      <c r="U10" s="28">
        <v>2.3384409583106756</v>
      </c>
      <c r="V10" s="28">
        <v>1.7989123682369481</v>
      </c>
      <c r="W10" s="17"/>
      <c r="X10" s="17"/>
      <c r="Y10" s="17"/>
      <c r="Z10" s="17"/>
      <c r="AA10" s="17"/>
      <c r="AB10" s="17"/>
      <c r="AC10" s="17"/>
      <c r="AD10" s="17"/>
      <c r="AE10" s="17"/>
      <c r="AF10" s="17"/>
      <c r="AG10" s="17"/>
      <c r="AH10" s="17"/>
      <c r="AI10" s="17"/>
    </row>
    <row r="11" spans="1:35" s="3" customFormat="1" ht="12" x14ac:dyDescent="0.3">
      <c r="A11" s="17"/>
      <c r="C11" s="3" t="s">
        <v>22</v>
      </c>
      <c r="D11" s="3" t="s">
        <v>0</v>
      </c>
      <c r="E11" s="17"/>
      <c r="F11" s="16">
        <v>14.651441392184289</v>
      </c>
      <c r="G11" s="16">
        <v>13.347716274668231</v>
      </c>
      <c r="H11" s="16">
        <v>10.203296840888285</v>
      </c>
      <c r="I11" s="16">
        <v>7.1377785458721608</v>
      </c>
      <c r="J11" s="16">
        <v>3.9317018509876025</v>
      </c>
      <c r="K11" s="16">
        <v>1.86257204409447</v>
      </c>
      <c r="L11" s="16">
        <v>1.2290976032867083</v>
      </c>
      <c r="M11" s="16">
        <v>0.91792552617201062</v>
      </c>
      <c r="N11" s="16">
        <v>0.63418249470199306</v>
      </c>
      <c r="O11" s="16">
        <v>0.6739267783552888</v>
      </c>
      <c r="P11" s="16">
        <v>0.72541664726677535</v>
      </c>
      <c r="Q11" s="16">
        <v>0.71918540365634342</v>
      </c>
      <c r="R11" s="16">
        <v>0.67272888110728479</v>
      </c>
      <c r="S11" s="16">
        <v>0.63562379630105659</v>
      </c>
      <c r="T11" s="16">
        <v>0.61969383527735722</v>
      </c>
      <c r="U11" s="16">
        <v>0.56381448318648286</v>
      </c>
      <c r="V11" s="16">
        <v>0.51629468295031844</v>
      </c>
      <c r="W11" s="17"/>
      <c r="X11" s="17"/>
      <c r="Y11" s="17"/>
      <c r="Z11" s="17"/>
      <c r="AA11" s="17"/>
      <c r="AB11" s="17"/>
      <c r="AC11" s="17"/>
      <c r="AD11" s="17"/>
      <c r="AE11" s="17"/>
      <c r="AF11" s="17"/>
      <c r="AG11" s="17"/>
      <c r="AH11" s="17"/>
      <c r="AI11" s="17"/>
    </row>
    <row r="12" spans="1:35" s="3" customFormat="1" ht="12" x14ac:dyDescent="0.3">
      <c r="A12" s="17"/>
      <c r="C12" s="3" t="s">
        <v>23</v>
      </c>
      <c r="D12" s="3" t="s">
        <v>0</v>
      </c>
      <c r="E12" s="17"/>
      <c r="F12" s="16">
        <v>146.94227840121619</v>
      </c>
      <c r="G12" s="16">
        <v>138.11620430106962</v>
      </c>
      <c r="H12" s="16">
        <v>113.6655150027876</v>
      </c>
      <c r="I12" s="16">
        <v>92.810852434050418</v>
      </c>
      <c r="J12" s="16">
        <v>56.816155638784686</v>
      </c>
      <c r="K12" s="16">
        <v>26.535707041707763</v>
      </c>
      <c r="L12" s="16">
        <v>16.537878927812375</v>
      </c>
      <c r="M12" s="16">
        <v>11.543002571967607</v>
      </c>
      <c r="N12" s="16">
        <v>7.1843460528191958</v>
      </c>
      <c r="O12" s="16">
        <v>6.3397878882276775</v>
      </c>
      <c r="P12" s="16">
        <v>5.4318609358308176</v>
      </c>
      <c r="Q12" s="16">
        <v>4.490535554354202</v>
      </c>
      <c r="R12" s="16">
        <v>3.7614100908690169</v>
      </c>
      <c r="S12" s="16">
        <v>3.039781370588559</v>
      </c>
      <c r="T12" s="16">
        <v>2.3667244982433102</v>
      </c>
      <c r="U12" s="16">
        <v>1.7746264751241929</v>
      </c>
      <c r="V12" s="16">
        <v>1.2826176852866296</v>
      </c>
      <c r="W12" s="17"/>
      <c r="X12" s="17"/>
      <c r="Y12" s="17"/>
      <c r="Z12" s="17"/>
      <c r="AA12" s="17"/>
      <c r="AB12" s="17"/>
      <c r="AC12" s="17"/>
      <c r="AD12" s="17"/>
      <c r="AE12" s="17"/>
      <c r="AF12" s="17"/>
      <c r="AG12" s="17"/>
      <c r="AH12" s="17"/>
      <c r="AI12" s="17"/>
    </row>
    <row r="13" spans="1:35" s="3" customFormat="1" ht="12" x14ac:dyDescent="0.3">
      <c r="A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 customFormat="1" ht="12" x14ac:dyDescent="0.3">
      <c r="A14" s="17"/>
      <c r="C14" s="11" t="s">
        <v>274</v>
      </c>
      <c r="D14" s="12" t="s">
        <v>0</v>
      </c>
      <c r="E14" s="17"/>
      <c r="F14" s="15">
        <f>IF(OR(F$9&lt;$D$5,F$9&gt;$D$6),0,F10)</f>
        <v>0</v>
      </c>
      <c r="G14" s="15">
        <f t="shared" ref="G14:V16" si="1">IF(OR(G$9&lt;$D$5,G$9&gt;$D$6),0,G10)</f>
        <v>0</v>
      </c>
      <c r="H14" s="15">
        <f t="shared" si="1"/>
        <v>123.86881184367589</v>
      </c>
      <c r="I14" s="15">
        <f t="shared" si="1"/>
        <v>99.948630979922584</v>
      </c>
      <c r="J14" s="15">
        <f t="shared" si="1"/>
        <v>60.747857489772286</v>
      </c>
      <c r="K14" s="15">
        <f t="shared" si="1"/>
        <v>28.398279085802233</v>
      </c>
      <c r="L14" s="15">
        <f t="shared" si="1"/>
        <v>17.766976531099083</v>
      </c>
      <c r="M14" s="15">
        <f t="shared" si="1"/>
        <v>12.460928098139618</v>
      </c>
      <c r="N14" s="15">
        <f t="shared" si="1"/>
        <v>7.818528547521189</v>
      </c>
      <c r="O14" s="15">
        <f t="shared" si="1"/>
        <v>7.0137146665829659</v>
      </c>
      <c r="P14" s="15">
        <f t="shared" si="1"/>
        <v>6.157277583097593</v>
      </c>
      <c r="Q14" s="15">
        <f t="shared" si="1"/>
        <v>5.2097209580105455</v>
      </c>
      <c r="R14" s="15">
        <f t="shared" si="1"/>
        <v>4.434138971976302</v>
      </c>
      <c r="S14" s="15">
        <f t="shared" si="1"/>
        <v>3.6754051668896155</v>
      </c>
      <c r="T14" s="15">
        <f t="shared" si="1"/>
        <v>2.9864183335206675</v>
      </c>
      <c r="U14" s="15">
        <f t="shared" si="1"/>
        <v>2.3384409583106756</v>
      </c>
      <c r="V14" s="15">
        <f t="shared" si="1"/>
        <v>1.7989123682369481</v>
      </c>
      <c r="W14" s="17"/>
      <c r="X14" s="17"/>
      <c r="Y14" s="17"/>
      <c r="Z14" s="17"/>
      <c r="AA14" s="17"/>
      <c r="AB14" s="17"/>
      <c r="AC14" s="17"/>
      <c r="AD14" s="17"/>
      <c r="AE14" s="17"/>
      <c r="AF14" s="17"/>
      <c r="AG14" s="17"/>
      <c r="AH14" s="17"/>
      <c r="AI14" s="17"/>
    </row>
    <row r="15" spans="1:35" s="3" customFormat="1" ht="12" x14ac:dyDescent="0.3">
      <c r="A15" s="17"/>
      <c r="C15" s="3" t="s">
        <v>22</v>
      </c>
      <c r="D15" s="3" t="s">
        <v>0</v>
      </c>
      <c r="E15" s="17"/>
      <c r="F15" s="16">
        <f>IF(OR(F$9&lt;$D$5,F$9&gt;$D$6),0,F11)</f>
        <v>0</v>
      </c>
      <c r="G15" s="16">
        <f t="shared" si="1"/>
        <v>0</v>
      </c>
      <c r="H15" s="16">
        <f t="shared" si="1"/>
        <v>10.203296840888285</v>
      </c>
      <c r="I15" s="16">
        <f t="shared" si="1"/>
        <v>7.1377785458721608</v>
      </c>
      <c r="J15" s="16">
        <f t="shared" si="1"/>
        <v>3.9317018509876025</v>
      </c>
      <c r="K15" s="16">
        <f t="shared" si="1"/>
        <v>1.86257204409447</v>
      </c>
      <c r="L15" s="16">
        <f t="shared" si="1"/>
        <v>1.2290976032867083</v>
      </c>
      <c r="M15" s="16">
        <f t="shared" si="1"/>
        <v>0.91792552617201062</v>
      </c>
      <c r="N15" s="16">
        <f t="shared" si="1"/>
        <v>0.63418249470199306</v>
      </c>
      <c r="O15" s="16">
        <f t="shared" si="1"/>
        <v>0.6739267783552888</v>
      </c>
      <c r="P15" s="16">
        <f t="shared" si="1"/>
        <v>0.72541664726677535</v>
      </c>
      <c r="Q15" s="16">
        <f t="shared" si="1"/>
        <v>0.71918540365634342</v>
      </c>
      <c r="R15" s="16">
        <f t="shared" si="1"/>
        <v>0.67272888110728479</v>
      </c>
      <c r="S15" s="16">
        <f t="shared" si="1"/>
        <v>0.63562379630105659</v>
      </c>
      <c r="T15" s="16">
        <f t="shared" si="1"/>
        <v>0.61969383527735722</v>
      </c>
      <c r="U15" s="16">
        <f t="shared" si="1"/>
        <v>0.56381448318648286</v>
      </c>
      <c r="V15" s="16">
        <f t="shared" si="1"/>
        <v>0.51629468295031844</v>
      </c>
      <c r="W15" s="17"/>
      <c r="X15" s="17"/>
      <c r="Y15" s="17"/>
      <c r="Z15" s="17"/>
      <c r="AA15" s="17"/>
      <c r="AB15" s="17"/>
      <c r="AC15" s="17"/>
      <c r="AD15" s="17"/>
      <c r="AE15" s="17"/>
      <c r="AF15" s="17"/>
      <c r="AG15" s="17"/>
      <c r="AH15" s="17"/>
      <c r="AI15" s="17"/>
    </row>
    <row r="16" spans="1:35" s="3" customFormat="1" ht="12" x14ac:dyDescent="0.3">
      <c r="A16" s="17"/>
      <c r="C16" s="3" t="s">
        <v>23</v>
      </c>
      <c r="D16" s="3" t="s">
        <v>0</v>
      </c>
      <c r="E16" s="17"/>
      <c r="F16" s="16">
        <f>IF(OR(F$9&lt;$D$5,F$9&gt;$D$6),0,F12)</f>
        <v>0</v>
      </c>
      <c r="G16" s="16">
        <f t="shared" si="1"/>
        <v>0</v>
      </c>
      <c r="H16" s="16">
        <f t="shared" si="1"/>
        <v>113.6655150027876</v>
      </c>
      <c r="I16" s="16">
        <f t="shared" si="1"/>
        <v>92.810852434050418</v>
      </c>
      <c r="J16" s="16">
        <f t="shared" si="1"/>
        <v>56.816155638784686</v>
      </c>
      <c r="K16" s="16">
        <f t="shared" si="1"/>
        <v>26.535707041707763</v>
      </c>
      <c r="L16" s="16">
        <f t="shared" si="1"/>
        <v>16.537878927812375</v>
      </c>
      <c r="M16" s="16">
        <f t="shared" si="1"/>
        <v>11.543002571967607</v>
      </c>
      <c r="N16" s="16">
        <f t="shared" si="1"/>
        <v>7.1843460528191958</v>
      </c>
      <c r="O16" s="16">
        <f t="shared" si="1"/>
        <v>6.3397878882276775</v>
      </c>
      <c r="P16" s="16">
        <f t="shared" si="1"/>
        <v>5.4318609358308176</v>
      </c>
      <c r="Q16" s="16">
        <f t="shared" si="1"/>
        <v>4.490535554354202</v>
      </c>
      <c r="R16" s="16">
        <f t="shared" si="1"/>
        <v>3.7614100908690169</v>
      </c>
      <c r="S16" s="16">
        <f t="shared" si="1"/>
        <v>3.039781370588559</v>
      </c>
      <c r="T16" s="16">
        <f t="shared" si="1"/>
        <v>2.3667244982433102</v>
      </c>
      <c r="U16" s="16">
        <f t="shared" si="1"/>
        <v>1.7746264751241929</v>
      </c>
      <c r="V16" s="16">
        <f t="shared" si="1"/>
        <v>1.2826176852866296</v>
      </c>
      <c r="W16" s="17"/>
      <c r="X16" s="17"/>
      <c r="Y16" s="17"/>
      <c r="Z16" s="17"/>
      <c r="AA16" s="17"/>
      <c r="AB16" s="17"/>
      <c r="AC16" s="17"/>
      <c r="AD16" s="17"/>
      <c r="AE16" s="17"/>
      <c r="AF16" s="17"/>
      <c r="AG16" s="17"/>
      <c r="AH16" s="17"/>
      <c r="AI16" s="17"/>
    </row>
    <row r="17" spans="1:37" s="3" customFormat="1" ht="12" x14ac:dyDescent="0.3">
      <c r="A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7" s="3" customFormat="1" ht="12" x14ac:dyDescent="0.3">
      <c r="A18" s="17"/>
      <c r="C18" s="11" t="s">
        <v>275</v>
      </c>
      <c r="D18" s="12" t="s">
        <v>0</v>
      </c>
      <c r="E18" s="17"/>
      <c r="F18" s="15">
        <f t="shared" ref="F18:U20" si="2">IF(OR(F$9&lt;$D$5,F$9&gt;$D$6),0,F10)</f>
        <v>0</v>
      </c>
      <c r="G18" s="15">
        <f t="shared" si="2"/>
        <v>0</v>
      </c>
      <c r="H18" s="15">
        <f t="shared" si="2"/>
        <v>123.86881184367589</v>
      </c>
      <c r="I18" s="15">
        <f t="shared" si="2"/>
        <v>99.948630979922584</v>
      </c>
      <c r="J18" s="15">
        <f t="shared" si="2"/>
        <v>60.747857489772286</v>
      </c>
      <c r="K18" s="15">
        <f t="shared" si="2"/>
        <v>28.398279085802233</v>
      </c>
      <c r="L18" s="15">
        <f t="shared" si="2"/>
        <v>17.766976531099083</v>
      </c>
      <c r="M18" s="15">
        <f t="shared" si="2"/>
        <v>12.460928098139618</v>
      </c>
      <c r="N18" s="15">
        <f t="shared" si="2"/>
        <v>7.818528547521189</v>
      </c>
      <c r="O18" s="15">
        <f t="shared" si="2"/>
        <v>7.0137146665829659</v>
      </c>
      <c r="P18" s="56">
        <f>P20+P19</f>
        <v>6.157277583097593</v>
      </c>
      <c r="Q18" s="56">
        <f t="shared" ref="Q18:V18" si="3">Q20+Q19</f>
        <v>5.2097209580105455</v>
      </c>
      <c r="R18" s="56">
        <f t="shared" si="3"/>
        <v>0.67272888110728479</v>
      </c>
      <c r="S18" s="56">
        <f t="shared" si="3"/>
        <v>0.63562379630105659</v>
      </c>
      <c r="T18" s="56">
        <f t="shared" si="3"/>
        <v>0.61969383527735722</v>
      </c>
      <c r="U18" s="56">
        <f t="shared" si="3"/>
        <v>0.56381448318648286</v>
      </c>
      <c r="V18" s="56">
        <f t="shared" si="3"/>
        <v>0.51629468295031844</v>
      </c>
      <c r="W18" s="17"/>
      <c r="X18" s="17"/>
      <c r="Y18" s="17"/>
      <c r="Z18" s="17"/>
      <c r="AA18" s="17"/>
      <c r="AB18" s="17"/>
      <c r="AC18" s="17"/>
      <c r="AD18" s="17"/>
      <c r="AE18" s="17"/>
      <c r="AF18" s="17"/>
      <c r="AG18" s="17"/>
      <c r="AH18" s="17"/>
      <c r="AI18" s="17"/>
    </row>
    <row r="19" spans="1:37" s="3" customFormat="1" ht="12" x14ac:dyDescent="0.3">
      <c r="A19" s="17"/>
      <c r="C19" s="3" t="s">
        <v>22</v>
      </c>
      <c r="D19" s="3" t="s">
        <v>0</v>
      </c>
      <c r="E19" s="17"/>
      <c r="F19" s="16">
        <f t="shared" si="2"/>
        <v>0</v>
      </c>
      <c r="G19" s="16">
        <f t="shared" si="2"/>
        <v>0</v>
      </c>
      <c r="H19" s="16">
        <f t="shared" si="2"/>
        <v>10.203296840888285</v>
      </c>
      <c r="I19" s="16">
        <f t="shared" si="2"/>
        <v>7.1377785458721608</v>
      </c>
      <c r="J19" s="16">
        <f t="shared" si="2"/>
        <v>3.9317018509876025</v>
      </c>
      <c r="K19" s="16">
        <f t="shared" si="2"/>
        <v>1.86257204409447</v>
      </c>
      <c r="L19" s="16">
        <f t="shared" si="2"/>
        <v>1.2290976032867083</v>
      </c>
      <c r="M19" s="16">
        <f t="shared" si="2"/>
        <v>0.91792552617201062</v>
      </c>
      <c r="N19" s="16">
        <f t="shared" si="2"/>
        <v>0.63418249470199306</v>
      </c>
      <c r="O19" s="16">
        <f t="shared" si="2"/>
        <v>0.6739267783552888</v>
      </c>
      <c r="P19" s="16">
        <f t="shared" si="2"/>
        <v>0.72541664726677535</v>
      </c>
      <c r="Q19" s="16">
        <f t="shared" si="2"/>
        <v>0.71918540365634342</v>
      </c>
      <c r="R19" s="16">
        <f t="shared" si="2"/>
        <v>0.67272888110728479</v>
      </c>
      <c r="S19" s="16">
        <f t="shared" si="2"/>
        <v>0.63562379630105659</v>
      </c>
      <c r="T19" s="16">
        <f t="shared" si="2"/>
        <v>0.61969383527735722</v>
      </c>
      <c r="U19" s="16">
        <f t="shared" si="2"/>
        <v>0.56381448318648286</v>
      </c>
      <c r="V19" s="16">
        <f t="shared" ref="V19" si="4">IF(OR(V$9&lt;$D$5,V$9&gt;$D$6),0,V11)</f>
        <v>0.51629468295031844</v>
      </c>
      <c r="W19" s="17"/>
      <c r="X19" s="17"/>
      <c r="Y19" s="17"/>
      <c r="Z19" s="17"/>
      <c r="AA19" s="17"/>
      <c r="AB19" s="17"/>
      <c r="AC19" s="17"/>
      <c r="AD19" s="17"/>
      <c r="AE19" s="17"/>
      <c r="AF19" s="17"/>
      <c r="AG19" s="17"/>
      <c r="AH19" s="17"/>
      <c r="AI19" s="17"/>
    </row>
    <row r="20" spans="1:37" s="3" customFormat="1" ht="12" x14ac:dyDescent="0.3">
      <c r="A20" s="17"/>
      <c r="C20" s="3" t="s">
        <v>23</v>
      </c>
      <c r="D20" s="3" t="s">
        <v>0</v>
      </c>
      <c r="E20" s="17"/>
      <c r="F20" s="16">
        <f t="shared" si="2"/>
        <v>0</v>
      </c>
      <c r="G20" s="16">
        <f t="shared" si="2"/>
        <v>0</v>
      </c>
      <c r="H20" s="16">
        <f t="shared" si="2"/>
        <v>113.6655150027876</v>
      </c>
      <c r="I20" s="16">
        <f t="shared" si="2"/>
        <v>92.810852434050418</v>
      </c>
      <c r="J20" s="16">
        <f t="shared" si="2"/>
        <v>56.816155638784686</v>
      </c>
      <c r="K20" s="16">
        <f t="shared" si="2"/>
        <v>26.535707041707763</v>
      </c>
      <c r="L20" s="16">
        <f t="shared" si="2"/>
        <v>16.537878927812375</v>
      </c>
      <c r="M20" s="16">
        <f t="shared" si="2"/>
        <v>11.543002571967607</v>
      </c>
      <c r="N20" s="16">
        <f t="shared" si="2"/>
        <v>7.1843460528191958</v>
      </c>
      <c r="O20" s="16">
        <f t="shared" si="2"/>
        <v>6.3397878882276775</v>
      </c>
      <c r="P20" s="55">
        <f>IF(OR(P$9&lt;$D$5,P$9&gt;$D$6),0,IF(P$9-$D$5&gt;10-1,0,P12))</f>
        <v>5.4318609358308176</v>
      </c>
      <c r="Q20" s="55">
        <f t="shared" ref="Q20:V20" si="5">IF(OR(Q$9&lt;$D$5,Q$9&gt;$D$6),0,IF(Q$9-$D$5&gt;10-1,0,Q12))</f>
        <v>4.490535554354202</v>
      </c>
      <c r="R20" s="55">
        <f t="shared" si="5"/>
        <v>0</v>
      </c>
      <c r="S20" s="55">
        <f t="shared" si="5"/>
        <v>0</v>
      </c>
      <c r="T20" s="55">
        <f t="shared" si="5"/>
        <v>0</v>
      </c>
      <c r="U20" s="55">
        <f t="shared" si="5"/>
        <v>0</v>
      </c>
      <c r="V20" s="55">
        <f t="shared" si="5"/>
        <v>0</v>
      </c>
      <c r="W20" s="17"/>
      <c r="X20" s="17"/>
      <c r="Y20" s="17"/>
      <c r="Z20" s="17"/>
      <c r="AA20" s="17"/>
      <c r="AB20" s="17"/>
      <c r="AC20" s="17"/>
      <c r="AD20" s="17"/>
      <c r="AE20" s="17"/>
      <c r="AF20" s="17"/>
      <c r="AG20" s="17"/>
      <c r="AH20" s="17"/>
      <c r="AI20" s="17"/>
    </row>
    <row r="21" spans="1:37" s="3" customFormat="1" ht="12" x14ac:dyDescent="0.3">
      <c r="A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7" s="3" customFormat="1" ht="12" x14ac:dyDescent="0.3">
      <c r="A22" s="17"/>
      <c r="C22" s="11" t="s">
        <v>413</v>
      </c>
      <c r="D22" s="12"/>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7" s="3" customFormat="1" ht="12" x14ac:dyDescent="0.3">
      <c r="A23" s="17"/>
      <c r="C23" s="3" t="s">
        <v>222</v>
      </c>
      <c r="D23" s="35">
        <v>0.5</v>
      </c>
      <c r="E23" s="17"/>
      <c r="F23" s="18">
        <f t="shared" ref="F23:V23" si="6">F18*$D$23</f>
        <v>0</v>
      </c>
      <c r="G23" s="18">
        <f t="shared" si="6"/>
        <v>0</v>
      </c>
      <c r="H23" s="18">
        <f t="shared" si="6"/>
        <v>61.934405921837943</v>
      </c>
      <c r="I23" s="18">
        <f t="shared" si="6"/>
        <v>49.974315489961292</v>
      </c>
      <c r="J23" s="18">
        <f t="shared" si="6"/>
        <v>30.373928744886143</v>
      </c>
      <c r="K23" s="18">
        <f t="shared" si="6"/>
        <v>14.199139542901117</v>
      </c>
      <c r="L23" s="18">
        <f t="shared" si="6"/>
        <v>8.8834882655495413</v>
      </c>
      <c r="M23" s="18">
        <f t="shared" si="6"/>
        <v>6.2304640490698091</v>
      </c>
      <c r="N23" s="18">
        <f t="shared" si="6"/>
        <v>3.9092642737605945</v>
      </c>
      <c r="O23" s="18">
        <f t="shared" si="6"/>
        <v>3.506857333291483</v>
      </c>
      <c r="P23" s="18">
        <f t="shared" si="6"/>
        <v>3.0786387915487965</v>
      </c>
      <c r="Q23" s="18">
        <f t="shared" si="6"/>
        <v>2.6048604790052727</v>
      </c>
      <c r="R23" s="18">
        <f t="shared" si="6"/>
        <v>0.3363644405536424</v>
      </c>
      <c r="S23" s="18">
        <f t="shared" si="6"/>
        <v>0.31781189815052829</v>
      </c>
      <c r="T23" s="18">
        <f t="shared" si="6"/>
        <v>0.30984691763867861</v>
      </c>
      <c r="U23" s="18">
        <f t="shared" si="6"/>
        <v>0.28190724159324143</v>
      </c>
      <c r="V23" s="18">
        <f t="shared" si="6"/>
        <v>0.25814734147515922</v>
      </c>
      <c r="W23" s="17"/>
      <c r="X23" s="17"/>
      <c r="Y23" s="17"/>
      <c r="Z23" s="17"/>
      <c r="AA23" s="17"/>
      <c r="AB23" s="17"/>
      <c r="AC23" s="17"/>
      <c r="AD23" s="17"/>
      <c r="AE23" s="17"/>
      <c r="AF23" s="17"/>
      <c r="AG23" s="17"/>
      <c r="AH23" s="17"/>
      <c r="AI23" s="17"/>
    </row>
    <row r="24" spans="1:37" s="3" customFormat="1" ht="12" x14ac:dyDescent="0.3">
      <c r="A24" s="17"/>
      <c r="C24" s="3" t="s">
        <v>223</v>
      </c>
      <c r="D24" s="35">
        <v>0.1</v>
      </c>
      <c r="E24" s="17"/>
      <c r="F24" s="18">
        <f t="shared" ref="F24:V24" si="7">F18*$D$24</f>
        <v>0</v>
      </c>
      <c r="G24" s="18">
        <f t="shared" si="7"/>
        <v>0</v>
      </c>
      <c r="H24" s="18">
        <f t="shared" si="7"/>
        <v>12.386881184367589</v>
      </c>
      <c r="I24" s="18">
        <f t="shared" si="7"/>
        <v>9.9948630979922584</v>
      </c>
      <c r="J24" s="18">
        <f t="shared" si="7"/>
        <v>6.074785748977229</v>
      </c>
      <c r="K24" s="18">
        <f t="shared" si="7"/>
        <v>2.8398279085802236</v>
      </c>
      <c r="L24" s="18">
        <f t="shared" si="7"/>
        <v>1.7766976531099083</v>
      </c>
      <c r="M24" s="18">
        <f t="shared" si="7"/>
        <v>1.2460928098139619</v>
      </c>
      <c r="N24" s="18">
        <f t="shared" si="7"/>
        <v>0.78185285475211896</v>
      </c>
      <c r="O24" s="18">
        <f t="shared" si="7"/>
        <v>0.70137146665829664</v>
      </c>
      <c r="P24" s="18">
        <f t="shared" si="7"/>
        <v>0.61572775830975934</v>
      </c>
      <c r="Q24" s="18">
        <f t="shared" si="7"/>
        <v>0.52097209580105452</v>
      </c>
      <c r="R24" s="18">
        <f t="shared" si="7"/>
        <v>6.7272888110728485E-2</v>
      </c>
      <c r="S24" s="18">
        <f t="shared" si="7"/>
        <v>6.3562379630105664E-2</v>
      </c>
      <c r="T24" s="18">
        <f t="shared" si="7"/>
        <v>6.1969383527735726E-2</v>
      </c>
      <c r="U24" s="18">
        <f t="shared" si="7"/>
        <v>5.6381448318648289E-2</v>
      </c>
      <c r="V24" s="18">
        <f t="shared" si="7"/>
        <v>5.1629468295031844E-2</v>
      </c>
      <c r="W24" s="17"/>
      <c r="X24" s="17"/>
      <c r="Y24" s="17"/>
      <c r="Z24" s="17"/>
      <c r="AA24" s="17"/>
      <c r="AB24" s="17"/>
      <c r="AC24" s="17"/>
      <c r="AD24" s="17"/>
      <c r="AE24" s="17"/>
      <c r="AF24" s="17"/>
      <c r="AG24" s="17"/>
      <c r="AH24" s="17"/>
      <c r="AI24" s="17"/>
    </row>
    <row r="25" spans="1:37" s="3" customFormat="1" ht="12" x14ac:dyDescent="0.3">
      <c r="A25" s="17"/>
      <c r="C25" s="3" t="s">
        <v>224</v>
      </c>
      <c r="D25" s="121">
        <v>0.4</v>
      </c>
      <c r="E25" s="17"/>
      <c r="F25" s="18">
        <f t="shared" ref="F25:V25" si="8">F18*$D$25</f>
        <v>0</v>
      </c>
      <c r="G25" s="18">
        <f t="shared" si="8"/>
        <v>0</v>
      </c>
      <c r="H25" s="18">
        <f t="shared" si="8"/>
        <v>49.547524737470354</v>
      </c>
      <c r="I25" s="18">
        <f t="shared" si="8"/>
        <v>39.979452391969033</v>
      </c>
      <c r="J25" s="18">
        <f t="shared" si="8"/>
        <v>24.299142995908916</v>
      </c>
      <c r="K25" s="18">
        <f t="shared" si="8"/>
        <v>11.359311634320894</v>
      </c>
      <c r="L25" s="18">
        <f t="shared" si="8"/>
        <v>7.1067906124396334</v>
      </c>
      <c r="M25" s="18">
        <f t="shared" si="8"/>
        <v>4.9843712392558475</v>
      </c>
      <c r="N25" s="18">
        <f t="shared" si="8"/>
        <v>3.1274114190084759</v>
      </c>
      <c r="O25" s="18">
        <f t="shared" si="8"/>
        <v>2.8054858666331866</v>
      </c>
      <c r="P25" s="18">
        <f t="shared" si="8"/>
        <v>2.4629110332390374</v>
      </c>
      <c r="Q25" s="18">
        <f t="shared" si="8"/>
        <v>2.0838883832042181</v>
      </c>
      <c r="R25" s="18">
        <f t="shared" si="8"/>
        <v>0.26909155244291394</v>
      </c>
      <c r="S25" s="18">
        <f t="shared" si="8"/>
        <v>0.25424951852042266</v>
      </c>
      <c r="T25" s="18">
        <f t="shared" si="8"/>
        <v>0.2478775341109429</v>
      </c>
      <c r="U25" s="18">
        <f t="shared" si="8"/>
        <v>0.22552579327459316</v>
      </c>
      <c r="V25" s="18">
        <f t="shared" si="8"/>
        <v>0.20651787318012738</v>
      </c>
      <c r="W25" s="17"/>
      <c r="X25" s="17"/>
      <c r="Y25" s="17"/>
      <c r="Z25" s="17"/>
      <c r="AA25" s="17"/>
      <c r="AB25" s="17"/>
      <c r="AC25" s="17"/>
      <c r="AD25" s="17"/>
      <c r="AE25" s="17"/>
      <c r="AF25" s="17"/>
      <c r="AG25" s="17"/>
      <c r="AH25" s="17"/>
      <c r="AI25" s="17"/>
    </row>
    <row r="26" spans="1:37" s="3" customFormat="1" ht="12" x14ac:dyDescent="0.3">
      <c r="A26" s="17"/>
      <c r="E26" s="17"/>
      <c r="F26" s="19">
        <f t="shared" ref="F26:V26" si="9">F23+F24+F25-F18</f>
        <v>0</v>
      </c>
      <c r="G26" s="19">
        <f t="shared" si="9"/>
        <v>0</v>
      </c>
      <c r="H26" s="19">
        <f t="shared" si="9"/>
        <v>0</v>
      </c>
      <c r="I26" s="19">
        <f t="shared" si="9"/>
        <v>0</v>
      </c>
      <c r="J26" s="19">
        <f t="shared" si="9"/>
        <v>0</v>
      </c>
      <c r="K26" s="19">
        <f t="shared" si="9"/>
        <v>0</v>
      </c>
      <c r="L26" s="19">
        <f t="shared" si="9"/>
        <v>0</v>
      </c>
      <c r="M26" s="19">
        <f t="shared" si="9"/>
        <v>0</v>
      </c>
      <c r="N26" s="19">
        <f t="shared" si="9"/>
        <v>0</v>
      </c>
      <c r="O26" s="19">
        <f t="shared" si="9"/>
        <v>0</v>
      </c>
      <c r="P26" s="19">
        <f t="shared" si="9"/>
        <v>0</v>
      </c>
      <c r="Q26" s="19">
        <f t="shared" si="9"/>
        <v>0</v>
      </c>
      <c r="R26" s="19">
        <f t="shared" si="9"/>
        <v>0</v>
      </c>
      <c r="S26" s="19">
        <f t="shared" si="9"/>
        <v>0</v>
      </c>
      <c r="T26" s="19">
        <f t="shared" si="9"/>
        <v>0</v>
      </c>
      <c r="U26" s="19">
        <f t="shared" si="9"/>
        <v>0</v>
      </c>
      <c r="V26" s="19">
        <f t="shared" si="9"/>
        <v>0</v>
      </c>
      <c r="W26" s="17"/>
      <c r="X26" s="17"/>
      <c r="Y26" s="17"/>
      <c r="Z26" s="17"/>
      <c r="AA26" s="17"/>
      <c r="AB26" s="17"/>
      <c r="AC26" s="17"/>
      <c r="AD26" s="17"/>
      <c r="AE26" s="17"/>
      <c r="AF26" s="17"/>
      <c r="AG26" s="17"/>
      <c r="AH26" s="17"/>
      <c r="AI26" s="17"/>
    </row>
    <row r="27" spans="1:37" s="3" customFormat="1" ht="12" x14ac:dyDescent="0.3">
      <c r="A27" s="17"/>
      <c r="C27" s="11" t="s">
        <v>105</v>
      </c>
      <c r="D27" s="12"/>
      <c r="E27" s="17"/>
      <c r="F27" s="19"/>
      <c r="G27" s="19"/>
      <c r="H27" s="19"/>
      <c r="I27" s="19"/>
      <c r="J27" s="19"/>
      <c r="K27" s="19"/>
      <c r="L27" s="19"/>
      <c r="M27" s="19"/>
      <c r="N27" s="19"/>
      <c r="O27" s="19"/>
      <c r="P27" s="19"/>
      <c r="Q27" s="19"/>
      <c r="R27" s="19"/>
      <c r="S27" s="19"/>
      <c r="T27" s="19"/>
      <c r="U27" s="19"/>
      <c r="V27" s="19"/>
      <c r="W27" s="17"/>
      <c r="X27" s="17"/>
      <c r="Y27" s="17"/>
      <c r="Z27" s="17"/>
      <c r="AA27" s="17"/>
      <c r="AB27" s="17"/>
      <c r="AC27" s="17"/>
      <c r="AD27" s="17"/>
      <c r="AE27" s="17"/>
      <c r="AF27" s="17"/>
      <c r="AG27" s="17"/>
      <c r="AH27" s="17"/>
      <c r="AI27" s="17"/>
    </row>
    <row r="28" spans="1:37" s="3" customFormat="1" ht="12" x14ac:dyDescent="0.3">
      <c r="A28" s="17"/>
      <c r="C28" s="3" t="s">
        <v>79</v>
      </c>
      <c r="D28" s="37">
        <v>0.5</v>
      </c>
      <c r="E28" s="17"/>
      <c r="F28" s="19"/>
      <c r="G28" s="19"/>
      <c r="H28" s="19"/>
      <c r="I28" s="19"/>
      <c r="J28" s="19"/>
      <c r="K28" s="19"/>
      <c r="L28" s="19"/>
      <c r="M28" s="19"/>
      <c r="N28" s="19"/>
      <c r="O28" s="19"/>
      <c r="P28" s="19"/>
      <c r="Q28" s="19"/>
      <c r="R28" s="19"/>
      <c r="S28" s="19"/>
      <c r="T28" s="19"/>
      <c r="U28" s="19"/>
      <c r="V28" s="19"/>
      <c r="W28" s="17"/>
      <c r="X28" s="17"/>
      <c r="Y28" s="17"/>
      <c r="Z28" s="17"/>
      <c r="AA28" s="17"/>
      <c r="AB28" s="17"/>
      <c r="AC28" s="17"/>
      <c r="AD28" s="17"/>
      <c r="AE28" s="17"/>
      <c r="AF28" s="17"/>
      <c r="AG28" s="17"/>
      <c r="AH28" s="17"/>
      <c r="AI28" s="17"/>
    </row>
    <row r="29" spans="1:37" s="3" customFormat="1" ht="12" x14ac:dyDescent="0.3">
      <c r="A29" s="17"/>
      <c r="C29" s="3" t="s">
        <v>80</v>
      </c>
      <c r="D29" s="37">
        <v>0.5</v>
      </c>
      <c r="E29" s="17"/>
      <c r="F29" s="19"/>
      <c r="G29" s="19"/>
      <c r="H29" s="19"/>
      <c r="I29" s="19"/>
      <c r="J29" s="19"/>
      <c r="K29" s="19"/>
      <c r="L29" s="19"/>
      <c r="M29" s="19"/>
      <c r="N29" s="19"/>
      <c r="O29" s="19"/>
      <c r="P29" s="19"/>
      <c r="Q29" s="19"/>
      <c r="R29" s="19"/>
      <c r="S29" s="19"/>
      <c r="T29" s="19"/>
      <c r="U29" s="19"/>
      <c r="V29" s="19"/>
      <c r="W29" s="17"/>
      <c r="X29" s="17"/>
      <c r="Y29" s="17"/>
      <c r="Z29" s="17"/>
      <c r="AA29" s="17"/>
      <c r="AB29" s="17"/>
      <c r="AC29" s="17"/>
      <c r="AD29" s="17"/>
      <c r="AE29" s="17"/>
      <c r="AF29" s="17"/>
      <c r="AG29" s="17"/>
      <c r="AH29" s="17"/>
      <c r="AI29" s="17"/>
    </row>
    <row r="30" spans="1:37" s="3" customFormat="1" ht="12" x14ac:dyDescent="0.3">
      <c r="A30" s="17"/>
      <c r="C30" s="3" t="s">
        <v>15</v>
      </c>
      <c r="D30" s="8" t="s">
        <v>17</v>
      </c>
      <c r="E30" s="17"/>
      <c r="F30" s="20">
        <f t="shared" ref="F30:V30" si="10">$D$28*F24/$D$57</f>
        <v>0</v>
      </c>
      <c r="G30" s="20">
        <f>$D$28*G24/$D$57</f>
        <v>0</v>
      </c>
      <c r="H30" s="20">
        <f t="shared" si="10"/>
        <v>3.0967202960918971</v>
      </c>
      <c r="I30" s="20">
        <f t="shared" si="10"/>
        <v>2.4987157744980646</v>
      </c>
      <c r="J30" s="20">
        <f t="shared" si="10"/>
        <v>1.5186964372443073</v>
      </c>
      <c r="K30" s="20">
        <f t="shared" si="10"/>
        <v>0.7099569771450559</v>
      </c>
      <c r="L30" s="20">
        <f t="shared" si="10"/>
        <v>0.44417441327747709</v>
      </c>
      <c r="M30" s="20">
        <f t="shared" si="10"/>
        <v>0.31152320245349047</v>
      </c>
      <c r="N30" s="20">
        <f t="shared" si="10"/>
        <v>0.19546321368802974</v>
      </c>
      <c r="O30" s="20">
        <f t="shared" si="10"/>
        <v>0.17534286666457416</v>
      </c>
      <c r="P30" s="20">
        <f t="shared" si="10"/>
        <v>0.15393193957743984</v>
      </c>
      <c r="Q30" s="20">
        <f t="shared" si="10"/>
        <v>0.13024302395026363</v>
      </c>
      <c r="R30" s="20">
        <f t="shared" si="10"/>
        <v>1.6818222027682121E-2</v>
      </c>
      <c r="S30" s="20">
        <f t="shared" si="10"/>
        <v>1.5890594907526416E-2</v>
      </c>
      <c r="T30" s="20">
        <f t="shared" si="10"/>
        <v>1.5492345881933932E-2</v>
      </c>
      <c r="U30" s="20">
        <f t="shared" si="10"/>
        <v>1.4095362079662072E-2</v>
      </c>
      <c r="V30" s="20">
        <f t="shared" si="10"/>
        <v>1.2907367073757961E-2</v>
      </c>
      <c r="W30" s="17"/>
      <c r="X30" s="17"/>
      <c r="Y30" s="17"/>
      <c r="Z30" s="17"/>
      <c r="AA30" s="17"/>
      <c r="AB30" s="17"/>
      <c r="AC30" s="17"/>
      <c r="AD30" s="17"/>
      <c r="AE30" s="17"/>
      <c r="AF30" s="17"/>
      <c r="AG30" s="17"/>
      <c r="AH30" s="17"/>
      <c r="AI30" s="17"/>
      <c r="AJ30" s="17"/>
      <c r="AK30" s="17"/>
    </row>
    <row r="31" spans="1:37" s="3" customFormat="1" ht="12" x14ac:dyDescent="0.3">
      <c r="A31" s="17"/>
      <c r="C31" s="3" t="s">
        <v>16</v>
      </c>
      <c r="D31" s="8" t="s">
        <v>17</v>
      </c>
      <c r="E31" s="17"/>
      <c r="F31" s="20">
        <f>$D$29*F25/$D$57</f>
        <v>0</v>
      </c>
      <c r="G31" s="20">
        <f t="shared" ref="G31:V31" si="11">$D$29*G25/$D$57</f>
        <v>0</v>
      </c>
      <c r="H31" s="20">
        <f t="shared" si="11"/>
        <v>12.386881184367589</v>
      </c>
      <c r="I31" s="20">
        <f t="shared" si="11"/>
        <v>9.9948630979922584</v>
      </c>
      <c r="J31" s="20">
        <f t="shared" si="11"/>
        <v>6.074785748977229</v>
      </c>
      <c r="K31" s="20">
        <f t="shared" si="11"/>
        <v>2.8398279085802236</v>
      </c>
      <c r="L31" s="20">
        <f t="shared" si="11"/>
        <v>1.7766976531099083</v>
      </c>
      <c r="M31" s="20">
        <f t="shared" si="11"/>
        <v>1.2460928098139619</v>
      </c>
      <c r="N31" s="20">
        <f t="shared" si="11"/>
        <v>0.78185285475211896</v>
      </c>
      <c r="O31" s="20">
        <f t="shared" si="11"/>
        <v>0.70137146665829664</v>
      </c>
      <c r="P31" s="20">
        <f t="shared" si="11"/>
        <v>0.61572775830975934</v>
      </c>
      <c r="Q31" s="20">
        <f t="shared" si="11"/>
        <v>0.52097209580105452</v>
      </c>
      <c r="R31" s="20">
        <f t="shared" si="11"/>
        <v>6.7272888110728485E-2</v>
      </c>
      <c r="S31" s="20">
        <f t="shared" si="11"/>
        <v>6.3562379630105664E-2</v>
      </c>
      <c r="T31" s="20">
        <f t="shared" si="11"/>
        <v>6.1969383527735726E-2</v>
      </c>
      <c r="U31" s="20">
        <f t="shared" si="11"/>
        <v>5.6381448318648289E-2</v>
      </c>
      <c r="V31" s="20">
        <f t="shared" si="11"/>
        <v>5.1629468295031844E-2</v>
      </c>
      <c r="W31" s="17"/>
      <c r="X31" s="17"/>
      <c r="Y31" s="17"/>
      <c r="Z31" s="17"/>
      <c r="AA31" s="17"/>
      <c r="AB31" s="17"/>
      <c r="AC31" s="17"/>
      <c r="AD31" s="17"/>
      <c r="AE31" s="17"/>
      <c r="AF31" s="17"/>
      <c r="AG31" s="17"/>
      <c r="AH31" s="17"/>
      <c r="AI31" s="17"/>
      <c r="AJ31" s="17"/>
      <c r="AK31" s="17"/>
    </row>
    <row r="32" spans="1:37" s="3" customFormat="1" ht="12" x14ac:dyDescent="0.3">
      <c r="A32" s="17"/>
      <c r="C32" s="3" t="s">
        <v>81</v>
      </c>
      <c r="D32" s="8" t="s">
        <v>17</v>
      </c>
      <c r="E32" s="17"/>
      <c r="F32" s="20">
        <f t="shared" ref="F32:V32" si="12">SUM(F30:F31)</f>
        <v>0</v>
      </c>
      <c r="G32" s="20">
        <f t="shared" si="12"/>
        <v>0</v>
      </c>
      <c r="H32" s="20">
        <f t="shared" si="12"/>
        <v>15.483601480459486</v>
      </c>
      <c r="I32" s="20">
        <f t="shared" si="12"/>
        <v>12.493578872490323</v>
      </c>
      <c r="J32" s="20">
        <f t="shared" si="12"/>
        <v>7.5934821862215358</v>
      </c>
      <c r="K32" s="20">
        <f t="shared" si="12"/>
        <v>3.5497848857252796</v>
      </c>
      <c r="L32" s="20">
        <f t="shared" si="12"/>
        <v>2.2208720663873853</v>
      </c>
      <c r="M32" s="20">
        <f t="shared" si="12"/>
        <v>1.5576160122674523</v>
      </c>
      <c r="N32" s="20">
        <f t="shared" si="12"/>
        <v>0.97731606844014873</v>
      </c>
      <c r="O32" s="20">
        <f t="shared" si="12"/>
        <v>0.87671433332287085</v>
      </c>
      <c r="P32" s="20">
        <f t="shared" si="12"/>
        <v>0.76965969788719923</v>
      </c>
      <c r="Q32" s="20">
        <f t="shared" si="12"/>
        <v>0.65121511975131818</v>
      </c>
      <c r="R32" s="20">
        <f t="shared" si="12"/>
        <v>8.4091110138410613E-2</v>
      </c>
      <c r="S32" s="20">
        <f t="shared" si="12"/>
        <v>7.9452974537632087E-2</v>
      </c>
      <c r="T32" s="20">
        <f t="shared" si="12"/>
        <v>7.7461729409669652E-2</v>
      </c>
      <c r="U32" s="20">
        <f t="shared" si="12"/>
        <v>7.0476810398310358E-2</v>
      </c>
      <c r="V32" s="20">
        <f t="shared" si="12"/>
        <v>6.4536835368789805E-2</v>
      </c>
      <c r="W32" s="17"/>
      <c r="X32" s="16"/>
      <c r="Y32" s="16"/>
      <c r="Z32" s="16"/>
      <c r="AA32" s="16"/>
      <c r="AB32" s="16"/>
      <c r="AC32" s="16"/>
      <c r="AD32" s="16"/>
      <c r="AE32" s="17"/>
      <c r="AF32" s="17"/>
      <c r="AG32" s="17"/>
      <c r="AH32" s="17"/>
      <c r="AI32" s="17"/>
      <c r="AJ32" s="17"/>
      <c r="AK32" s="17"/>
    </row>
    <row r="33" spans="1:37" s="3" customFormat="1" ht="12" x14ac:dyDescent="0.3">
      <c r="A33" s="17"/>
      <c r="C33" s="3" t="s">
        <v>12</v>
      </c>
      <c r="D33" s="37">
        <v>8</v>
      </c>
      <c r="E33" s="17"/>
      <c r="F33" s="19"/>
      <c r="G33" s="19"/>
      <c r="H33" s="19"/>
      <c r="I33" s="19"/>
      <c r="J33" s="19"/>
      <c r="K33" s="19"/>
      <c r="L33" s="19"/>
      <c r="M33" s="19"/>
      <c r="N33" s="19"/>
      <c r="O33" s="19"/>
      <c r="P33" s="19"/>
      <c r="Q33" s="19"/>
      <c r="R33" s="19"/>
      <c r="S33" s="19"/>
      <c r="T33" s="19"/>
      <c r="U33" s="19"/>
      <c r="V33" s="19"/>
      <c r="W33" s="17"/>
      <c r="X33" s="17"/>
      <c r="Y33" s="17"/>
      <c r="Z33" s="17"/>
      <c r="AA33" s="17"/>
      <c r="AB33" s="17"/>
      <c r="AC33" s="17"/>
      <c r="AD33" s="17"/>
      <c r="AE33" s="17"/>
      <c r="AF33" s="17"/>
      <c r="AG33" s="17"/>
      <c r="AH33" s="17"/>
      <c r="AI33" s="17"/>
      <c r="AJ33" s="17"/>
      <c r="AK33" s="17"/>
    </row>
    <row r="34" spans="1:37" s="3" customFormat="1" ht="12" x14ac:dyDescent="0.3">
      <c r="A34" s="17"/>
      <c r="C34" s="3" t="s">
        <v>13</v>
      </c>
      <c r="D34" s="37">
        <v>220</v>
      </c>
      <c r="E34" s="17"/>
      <c r="F34" s="19"/>
      <c r="G34" s="19"/>
      <c r="H34" s="19"/>
      <c r="I34" s="19"/>
      <c r="J34" s="19"/>
      <c r="K34" s="19"/>
      <c r="L34" s="19"/>
      <c r="M34" s="19"/>
      <c r="N34" s="19"/>
      <c r="O34" s="19"/>
      <c r="P34" s="19"/>
      <c r="Q34" s="19"/>
      <c r="R34" s="19"/>
      <c r="S34" s="19"/>
      <c r="T34" s="19"/>
      <c r="U34" s="19"/>
      <c r="V34" s="19"/>
      <c r="W34" s="17"/>
      <c r="X34" s="17"/>
      <c r="Y34" s="17"/>
      <c r="Z34" s="17"/>
      <c r="AA34" s="17"/>
      <c r="AB34" s="17"/>
      <c r="AC34" s="17"/>
      <c r="AD34" s="17"/>
      <c r="AE34" s="17"/>
      <c r="AF34" s="17"/>
      <c r="AG34" s="17"/>
      <c r="AH34" s="17"/>
      <c r="AI34" s="17"/>
      <c r="AJ34" s="17"/>
      <c r="AK34" s="17"/>
    </row>
    <row r="35" spans="1:37" s="3" customFormat="1" ht="12" x14ac:dyDescent="0.3">
      <c r="A35" s="17"/>
      <c r="C35" s="3" t="s">
        <v>18</v>
      </c>
      <c r="D35" s="8" t="s">
        <v>14</v>
      </c>
      <c r="E35" s="17"/>
      <c r="F35" s="21">
        <f t="shared" ref="F35:V36" si="13">F30/$D$33/$D$34*1000000</f>
        <v>0</v>
      </c>
      <c r="G35" s="21">
        <f t="shared" si="13"/>
        <v>0</v>
      </c>
      <c r="H35" s="21">
        <f t="shared" si="13"/>
        <v>1759.5001682340323</v>
      </c>
      <c r="I35" s="21">
        <f t="shared" si="13"/>
        <v>1419.7248718739004</v>
      </c>
      <c r="J35" s="21">
        <f t="shared" si="13"/>
        <v>862.89570297972</v>
      </c>
      <c r="K35" s="21">
        <f t="shared" si="13"/>
        <v>403.38464610514541</v>
      </c>
      <c r="L35" s="21">
        <f t="shared" si="13"/>
        <v>252.37182572583924</v>
      </c>
      <c r="M35" s="21">
        <f t="shared" si="13"/>
        <v>177.00181957584687</v>
      </c>
      <c r="N35" s="21">
        <f t="shared" si="13"/>
        <v>111.05864414092599</v>
      </c>
      <c r="O35" s="21">
        <f t="shared" si="13"/>
        <v>99.626628786689864</v>
      </c>
      <c r="P35" s="21">
        <f t="shared" si="13"/>
        <v>87.461329305363549</v>
      </c>
      <c r="Q35" s="21">
        <f t="shared" si="13"/>
        <v>74.001718153558883</v>
      </c>
      <c r="R35" s="21">
        <f t="shared" si="13"/>
        <v>9.555807970273932</v>
      </c>
      <c r="S35" s="21">
        <f t="shared" si="13"/>
        <v>9.0287471065490994</v>
      </c>
      <c r="T35" s="21">
        <f t="shared" si="13"/>
        <v>8.8024692510988256</v>
      </c>
      <c r="U35" s="21">
        <f t="shared" si="13"/>
        <v>8.0087284543534505</v>
      </c>
      <c r="V35" s="21">
        <f t="shared" si="13"/>
        <v>7.3337312919079327</v>
      </c>
      <c r="W35" s="17"/>
      <c r="X35" s="31"/>
      <c r="Y35" s="31"/>
      <c r="Z35" s="31"/>
      <c r="AA35" s="31"/>
      <c r="AB35" s="31"/>
      <c r="AC35" s="31"/>
      <c r="AD35" s="31"/>
      <c r="AE35" s="17"/>
      <c r="AF35" s="17"/>
      <c r="AG35" s="17"/>
      <c r="AH35" s="17"/>
      <c r="AI35" s="17"/>
      <c r="AJ35" s="17"/>
      <c r="AK35" s="17"/>
    </row>
    <row r="36" spans="1:37" s="3" customFormat="1" ht="12" x14ac:dyDescent="0.3">
      <c r="A36" s="17"/>
      <c r="C36" s="3" t="s">
        <v>19</v>
      </c>
      <c r="D36" s="8" t="s">
        <v>14</v>
      </c>
      <c r="E36" s="17"/>
      <c r="F36" s="21">
        <f t="shared" si="13"/>
        <v>0</v>
      </c>
      <c r="G36" s="21">
        <f t="shared" si="13"/>
        <v>0</v>
      </c>
      <c r="H36" s="21">
        <f t="shared" si="13"/>
        <v>7038.0006729361294</v>
      </c>
      <c r="I36" s="21">
        <f t="shared" si="13"/>
        <v>5678.8994874956015</v>
      </c>
      <c r="J36" s="21">
        <f t="shared" si="13"/>
        <v>3451.58281191888</v>
      </c>
      <c r="K36" s="21">
        <f t="shared" si="13"/>
        <v>1613.5385844205816</v>
      </c>
      <c r="L36" s="21">
        <f t="shared" si="13"/>
        <v>1009.487302903357</v>
      </c>
      <c r="M36" s="21">
        <f t="shared" si="13"/>
        <v>708.00727830338747</v>
      </c>
      <c r="N36" s="21">
        <f t="shared" si="13"/>
        <v>444.23457656370397</v>
      </c>
      <c r="O36" s="21">
        <f t="shared" si="13"/>
        <v>398.50651514675945</v>
      </c>
      <c r="P36" s="21">
        <f t="shared" si="13"/>
        <v>349.8453172214542</v>
      </c>
      <c r="Q36" s="21">
        <f t="shared" si="13"/>
        <v>296.00687261423553</v>
      </c>
      <c r="R36" s="21">
        <f t="shared" si="13"/>
        <v>38.223231881095728</v>
      </c>
      <c r="S36" s="21">
        <f t="shared" si="13"/>
        <v>36.114988426196398</v>
      </c>
      <c r="T36" s="21">
        <f t="shared" si="13"/>
        <v>35.209877004395302</v>
      </c>
      <c r="U36" s="21">
        <f t="shared" si="13"/>
        <v>32.034913817413802</v>
      </c>
      <c r="V36" s="21">
        <f t="shared" si="13"/>
        <v>29.334925167631731</v>
      </c>
      <c r="W36" s="17"/>
      <c r="X36" s="31"/>
      <c r="Y36" s="31"/>
      <c r="Z36" s="31"/>
      <c r="AA36" s="31"/>
      <c r="AB36" s="31"/>
      <c r="AC36" s="31"/>
      <c r="AD36" s="31"/>
      <c r="AE36" s="17"/>
      <c r="AF36" s="17"/>
      <c r="AG36" s="17"/>
      <c r="AH36" s="17"/>
      <c r="AI36" s="17"/>
      <c r="AJ36" s="17"/>
      <c r="AK36" s="17"/>
    </row>
    <row r="37" spans="1:37" s="3" customFormat="1" ht="12" x14ac:dyDescent="0.3">
      <c r="A37" s="17"/>
      <c r="C37" s="9" t="s">
        <v>82</v>
      </c>
      <c r="D37" s="8" t="s">
        <v>14</v>
      </c>
      <c r="E37" s="17"/>
      <c r="F37" s="22">
        <f t="shared" ref="F37:V37" si="14">SUM(F35:F36)</f>
        <v>0</v>
      </c>
      <c r="G37" s="22">
        <f t="shared" si="14"/>
        <v>0</v>
      </c>
      <c r="H37" s="22">
        <f t="shared" si="14"/>
        <v>8797.5008411701619</v>
      </c>
      <c r="I37" s="22">
        <f t="shared" si="14"/>
        <v>7098.6243593695017</v>
      </c>
      <c r="J37" s="22">
        <f t="shared" si="14"/>
        <v>4314.4785148986002</v>
      </c>
      <c r="K37" s="22">
        <f t="shared" si="14"/>
        <v>2016.9232305257269</v>
      </c>
      <c r="L37" s="22">
        <f t="shared" si="14"/>
        <v>1261.8591286291962</v>
      </c>
      <c r="M37" s="22">
        <f t="shared" si="14"/>
        <v>885.00909787923433</v>
      </c>
      <c r="N37" s="22">
        <f t="shared" si="14"/>
        <v>555.2932207046299</v>
      </c>
      <c r="O37" s="22">
        <f t="shared" si="14"/>
        <v>498.13314393344933</v>
      </c>
      <c r="P37" s="22">
        <f t="shared" si="14"/>
        <v>437.30664652681776</v>
      </c>
      <c r="Q37" s="22">
        <f t="shared" si="14"/>
        <v>370.00859076779443</v>
      </c>
      <c r="R37" s="22">
        <f t="shared" si="14"/>
        <v>47.77903985136966</v>
      </c>
      <c r="S37" s="22">
        <f t="shared" si="14"/>
        <v>45.143735532745495</v>
      </c>
      <c r="T37" s="22">
        <f t="shared" si="14"/>
        <v>44.01234625549413</v>
      </c>
      <c r="U37" s="22">
        <f t="shared" si="14"/>
        <v>40.043642271767254</v>
      </c>
      <c r="V37" s="22">
        <f t="shared" si="14"/>
        <v>36.668656459539662</v>
      </c>
      <c r="W37" s="17"/>
      <c r="X37" s="32"/>
      <c r="Y37" s="32"/>
      <c r="Z37" s="32"/>
      <c r="AA37" s="32"/>
      <c r="AB37" s="32"/>
      <c r="AC37" s="32"/>
      <c r="AD37" s="32"/>
      <c r="AE37" s="17"/>
      <c r="AF37" s="17"/>
      <c r="AG37" s="17"/>
      <c r="AH37" s="17"/>
      <c r="AI37" s="17"/>
      <c r="AJ37" s="17"/>
      <c r="AK37" s="17"/>
    </row>
    <row r="38" spans="1:37" s="3" customFormat="1" ht="12" x14ac:dyDescent="0.3">
      <c r="A38" s="17"/>
      <c r="E38" s="17"/>
      <c r="F38" s="19"/>
      <c r="G38" s="19"/>
      <c r="H38" s="19"/>
      <c r="I38" s="19"/>
      <c r="J38" s="19"/>
      <c r="K38" s="19"/>
      <c r="L38" s="19"/>
      <c r="M38" s="19"/>
      <c r="N38" s="19"/>
      <c r="O38" s="19"/>
      <c r="P38" s="19"/>
      <c r="Q38" s="19"/>
      <c r="R38" s="19"/>
      <c r="S38" s="19"/>
      <c r="T38" s="19"/>
      <c r="U38" s="19"/>
      <c r="V38" s="19"/>
      <c r="W38" s="17"/>
      <c r="X38" s="17"/>
      <c r="Y38" s="17"/>
      <c r="Z38" s="17"/>
      <c r="AA38" s="17"/>
      <c r="AB38" s="17"/>
      <c r="AC38" s="17"/>
      <c r="AD38" s="17"/>
      <c r="AE38" s="17"/>
      <c r="AF38" s="17"/>
      <c r="AG38" s="17"/>
      <c r="AH38" s="17"/>
      <c r="AI38" s="17"/>
      <c r="AJ38" s="17"/>
      <c r="AK38" s="17"/>
    </row>
    <row r="39" spans="1:37" s="3" customFormat="1" ht="12" x14ac:dyDescent="0.3">
      <c r="A39" s="17"/>
      <c r="C39" s="11" t="s">
        <v>83</v>
      </c>
      <c r="D39" s="12"/>
      <c r="E39" s="17"/>
      <c r="F39" s="19"/>
      <c r="G39" s="19"/>
      <c r="H39" s="19"/>
      <c r="I39" s="19"/>
      <c r="J39" s="19"/>
      <c r="K39" s="19"/>
      <c r="L39" s="19"/>
      <c r="M39" s="19"/>
      <c r="N39" s="19"/>
      <c r="O39" s="19"/>
      <c r="P39" s="19"/>
      <c r="Q39" s="19"/>
      <c r="R39" s="19"/>
      <c r="S39" s="19"/>
      <c r="T39" s="19"/>
      <c r="U39" s="19"/>
      <c r="V39" s="19"/>
      <c r="W39" s="17"/>
      <c r="X39" s="17"/>
      <c r="Y39" s="17"/>
      <c r="Z39" s="17"/>
      <c r="AA39" s="17"/>
      <c r="AB39" s="17"/>
      <c r="AC39" s="17"/>
      <c r="AD39" s="17"/>
      <c r="AE39" s="17"/>
      <c r="AF39" s="17"/>
      <c r="AG39" s="17"/>
      <c r="AH39" s="17"/>
      <c r="AI39" s="17"/>
      <c r="AJ39" s="17"/>
      <c r="AK39" s="17"/>
    </row>
    <row r="40" spans="1:37" s="3" customFormat="1" ht="12" x14ac:dyDescent="0.3">
      <c r="A40" s="17"/>
      <c r="C40" s="3" t="s">
        <v>24</v>
      </c>
      <c r="D40" s="35">
        <v>0.2</v>
      </c>
      <c r="E40" s="17"/>
      <c r="F40" s="19"/>
      <c r="G40" s="19"/>
      <c r="H40" s="19"/>
      <c r="I40" s="19"/>
      <c r="J40" s="19"/>
      <c r="K40" s="19"/>
      <c r="L40" s="19"/>
      <c r="M40" s="19"/>
      <c r="N40" s="19"/>
      <c r="O40" s="19"/>
      <c r="P40" s="19"/>
      <c r="Q40" s="19"/>
      <c r="R40" s="19"/>
      <c r="S40" s="19"/>
      <c r="T40" s="19"/>
      <c r="U40" s="19"/>
      <c r="V40" s="19"/>
      <c r="W40" s="17"/>
      <c r="X40" s="17"/>
      <c r="Y40" s="17"/>
      <c r="Z40" s="17"/>
      <c r="AA40" s="17"/>
      <c r="AB40" s="17"/>
      <c r="AC40" s="17"/>
      <c r="AD40" s="17"/>
      <c r="AE40" s="17"/>
      <c r="AF40" s="17"/>
      <c r="AG40" s="17"/>
      <c r="AH40" s="17"/>
      <c r="AI40" s="17"/>
      <c r="AJ40" s="17"/>
      <c r="AK40" s="17"/>
    </row>
    <row r="41" spans="1:37" s="3" customFormat="1" ht="12" x14ac:dyDescent="0.3">
      <c r="A41" s="17"/>
      <c r="C41" s="3" t="s">
        <v>84</v>
      </c>
      <c r="D41" s="37">
        <v>8.42</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1:37" s="3" customFormat="1" ht="12" x14ac:dyDescent="0.3">
      <c r="A42" s="17"/>
      <c r="C42" s="9" t="s">
        <v>85</v>
      </c>
      <c r="D42" s="10" t="s">
        <v>20</v>
      </c>
      <c r="E42" s="23"/>
      <c r="F42" s="22">
        <f>$D$41*F16+$D$41*(1+$D$40)*F15</f>
        <v>0</v>
      </c>
      <c r="G42" s="22">
        <f t="shared" ref="G42:V42" si="15">$D$41*G16+$D$41*(1+$D$40)*G15</f>
        <v>0</v>
      </c>
      <c r="H42" s="22">
        <f>$D$41*H16+$D$41*(1+$D$40)*H15</f>
        <v>1060.1577476038067</v>
      </c>
      <c r="I42" s="22">
        <f t="shared" si="15"/>
        <v>853.58749192219682</v>
      </c>
      <c r="J42" s="22">
        <f t="shared" si="15"/>
        <v>518.11794598094582</v>
      </c>
      <c r="K42" s="22">
        <f t="shared" si="15"/>
        <v>242.2500812247099</v>
      </c>
      <c r="L42" s="22">
        <f t="shared" si="15"/>
        <v>151.66774275578911</v>
      </c>
      <c r="M42" s="22">
        <f t="shared" si="15"/>
        <v>106.46680117240925</v>
      </c>
      <c r="N42" s="22">
        <f t="shared" si="15"/>
        <v>66.899973691206569</v>
      </c>
      <c r="O42" s="22">
        <f t="shared" si="15"/>
        <v>60.190370187378882</v>
      </c>
      <c r="P42" s="22">
        <f t="shared" si="15"/>
        <v>53.065878883678977</v>
      </c>
      <c r="Q42" s="22">
        <f t="shared" si="15"/>
        <v>45.076958686206076</v>
      </c>
      <c r="R42" s="22">
        <f t="shared" si="15"/>
        <v>38.468325579825127</v>
      </c>
      <c r="S42" s="22">
        <f t="shared" si="15"/>
        <v>32.017301978181543</v>
      </c>
      <c r="T42" s="22">
        <f t="shared" si="15"/>
        <v>26.189206786851088</v>
      </c>
      <c r="U42" s="22">
        <f t="shared" si="15"/>
        <v>20.639136458661927</v>
      </c>
      <c r="V42" s="22">
        <f t="shared" si="15"/>
        <v>16.016282386643439</v>
      </c>
      <c r="W42" s="17"/>
      <c r="X42" s="17"/>
      <c r="Y42" s="17"/>
      <c r="Z42" s="17"/>
      <c r="AA42" s="17"/>
      <c r="AB42" s="17"/>
      <c r="AC42" s="17"/>
      <c r="AD42" s="17"/>
      <c r="AE42" s="17"/>
      <c r="AF42" s="17"/>
      <c r="AG42" s="17"/>
      <c r="AH42" s="17"/>
      <c r="AI42" s="17"/>
      <c r="AJ42" s="17"/>
      <c r="AK42" s="17"/>
    </row>
    <row r="43" spans="1:37" s="3" customFormat="1" ht="12" x14ac:dyDescent="0.3">
      <c r="A43" s="17"/>
      <c r="E43" s="17"/>
      <c r="F43" s="19"/>
      <c r="G43" s="19"/>
      <c r="H43" s="19"/>
      <c r="I43" s="19"/>
      <c r="J43" s="19"/>
      <c r="K43" s="19"/>
      <c r="L43" s="19"/>
      <c r="M43" s="19"/>
      <c r="N43" s="19"/>
      <c r="O43" s="19"/>
      <c r="P43" s="19"/>
      <c r="Q43" s="19"/>
      <c r="R43" s="19"/>
      <c r="S43" s="19"/>
      <c r="T43" s="19"/>
      <c r="U43" s="19"/>
      <c r="V43" s="19"/>
      <c r="W43" s="17"/>
      <c r="X43" s="17"/>
      <c r="Y43" s="17"/>
      <c r="Z43" s="17"/>
      <c r="AA43" s="17"/>
      <c r="AB43" s="17"/>
      <c r="AC43" s="17"/>
      <c r="AD43" s="17"/>
      <c r="AE43" s="17"/>
      <c r="AF43" s="17"/>
      <c r="AG43" s="17"/>
      <c r="AH43" s="17"/>
      <c r="AI43" s="17"/>
      <c r="AJ43" s="17"/>
      <c r="AK43" s="17"/>
    </row>
    <row r="44" spans="1:37" s="3" customFormat="1" ht="12" x14ac:dyDescent="0.3">
      <c r="A44" s="17"/>
      <c r="C44" s="3" t="s">
        <v>141</v>
      </c>
      <c r="D44" s="3" t="s">
        <v>21</v>
      </c>
      <c r="E44" s="17"/>
      <c r="F44" s="38">
        <v>8.1999999999999993</v>
      </c>
      <c r="G44" s="38">
        <v>7.3</v>
      </c>
      <c r="H44" s="38">
        <v>7.6210762331838584</v>
      </c>
      <c r="I44" s="38">
        <v>7.6780669144981433</v>
      </c>
      <c r="J44" s="38">
        <v>7.6177777777777784</v>
      </c>
      <c r="K44" s="38">
        <v>7.4750692520775637</v>
      </c>
      <c r="L44" s="38">
        <v>7.2175675675675688</v>
      </c>
      <c r="M44" s="38">
        <v>7.2277777777777787</v>
      </c>
      <c r="N44" s="38">
        <v>6.8299287410926386</v>
      </c>
      <c r="O44" s="38">
        <v>6.5183411214953288</v>
      </c>
      <c r="P44" s="38">
        <v>6.362068965517242</v>
      </c>
      <c r="Q44" s="38">
        <v>6.2352941176470589</v>
      </c>
      <c r="R44" s="38">
        <f>Q44</f>
        <v>6.2352941176470589</v>
      </c>
      <c r="S44" s="38">
        <f t="shared" ref="S44:V45" si="16">R44</f>
        <v>6.2352941176470589</v>
      </c>
      <c r="T44" s="38">
        <f t="shared" si="16"/>
        <v>6.2352941176470589</v>
      </c>
      <c r="U44" s="38">
        <f t="shared" si="16"/>
        <v>6.2352941176470589</v>
      </c>
      <c r="V44" s="38">
        <f t="shared" si="16"/>
        <v>6.2352941176470589</v>
      </c>
      <c r="W44" s="17"/>
      <c r="X44" s="17"/>
      <c r="Y44" s="17"/>
      <c r="Z44" s="17"/>
      <c r="AA44" s="17"/>
      <c r="AB44" s="17"/>
      <c r="AC44" s="17"/>
      <c r="AD44" s="17"/>
      <c r="AE44" s="17"/>
      <c r="AF44" s="17"/>
      <c r="AG44" s="17"/>
      <c r="AH44" s="17"/>
      <c r="AI44" s="17"/>
      <c r="AJ44" s="17"/>
      <c r="AK44" s="17"/>
    </row>
    <row r="45" spans="1:37" s="3" customFormat="1" ht="12" x14ac:dyDescent="0.3">
      <c r="A45" s="17"/>
      <c r="C45" s="3" t="s">
        <v>142</v>
      </c>
      <c r="D45" s="3" t="s">
        <v>21</v>
      </c>
      <c r="E45" s="17"/>
      <c r="F45" s="24">
        <v>15.8</v>
      </c>
      <c r="G45" s="24">
        <v>13.006073446327687</v>
      </c>
      <c r="H45" s="24">
        <v>11.853363228699552</v>
      </c>
      <c r="I45" s="24">
        <v>10.773420074349442</v>
      </c>
      <c r="J45" s="24">
        <v>10.16</v>
      </c>
      <c r="K45" s="24">
        <v>9.6492382271468138</v>
      </c>
      <c r="L45" s="24">
        <v>9.0957002457002467</v>
      </c>
      <c r="M45" s="24">
        <v>9.0333333333333332</v>
      </c>
      <c r="N45" s="24">
        <v>8.6471496437054647</v>
      </c>
      <c r="O45" s="24">
        <v>8.3043224299065415</v>
      </c>
      <c r="P45" s="24">
        <v>8.1540517241379309</v>
      </c>
      <c r="Q45" s="24">
        <v>8</v>
      </c>
      <c r="R45" s="38">
        <f>Q45</f>
        <v>8</v>
      </c>
      <c r="S45" s="38">
        <f t="shared" si="16"/>
        <v>8</v>
      </c>
      <c r="T45" s="38">
        <f t="shared" si="16"/>
        <v>8</v>
      </c>
      <c r="U45" s="38">
        <f t="shared" si="16"/>
        <v>8</v>
      </c>
      <c r="V45" s="38">
        <f t="shared" si="16"/>
        <v>8</v>
      </c>
      <c r="W45" s="17"/>
      <c r="X45" s="17"/>
      <c r="Y45" s="17"/>
      <c r="Z45" s="17"/>
      <c r="AA45" s="17"/>
      <c r="AB45" s="17"/>
      <c r="AC45" s="17"/>
      <c r="AD45" s="17"/>
      <c r="AE45" s="17"/>
      <c r="AF45" s="17"/>
      <c r="AG45" s="17"/>
      <c r="AH45" s="17"/>
      <c r="AI45" s="17"/>
      <c r="AJ45" s="17"/>
      <c r="AK45" s="17"/>
    </row>
    <row r="46" spans="1:37" s="3" customFormat="1" ht="12" x14ac:dyDescent="0.3">
      <c r="A46" s="17"/>
      <c r="C46" s="3" t="s">
        <v>102</v>
      </c>
      <c r="D46" s="37">
        <v>2400</v>
      </c>
      <c r="E46" s="17"/>
      <c r="F46" s="19"/>
      <c r="G46" s="19"/>
      <c r="H46" s="19"/>
      <c r="I46" s="19"/>
      <c r="J46" s="19"/>
      <c r="K46" s="19"/>
      <c r="L46" s="19"/>
      <c r="M46" s="19"/>
      <c r="N46" s="19"/>
      <c r="O46" s="19"/>
      <c r="P46" s="19"/>
      <c r="Q46" s="19"/>
      <c r="R46" s="19"/>
      <c r="S46" s="19"/>
      <c r="T46" s="19"/>
      <c r="U46" s="19"/>
      <c r="V46" s="19"/>
      <c r="W46" s="17"/>
      <c r="X46" s="39"/>
      <c r="Y46" s="39"/>
      <c r="Z46" s="39"/>
      <c r="AA46" s="39"/>
      <c r="AB46" s="39"/>
      <c r="AC46" s="39"/>
      <c r="AD46" s="39"/>
      <c r="AE46" s="39"/>
      <c r="AF46" s="39"/>
      <c r="AG46" s="17"/>
      <c r="AH46" s="17"/>
      <c r="AI46" s="17"/>
      <c r="AJ46" s="17"/>
      <c r="AK46" s="17"/>
    </row>
    <row r="47" spans="1:37" s="3" customFormat="1" ht="12" x14ac:dyDescent="0.3">
      <c r="A47" s="17"/>
      <c r="C47" s="3" t="s">
        <v>103</v>
      </c>
      <c r="D47" s="37">
        <v>3320</v>
      </c>
      <c r="E47" s="17"/>
      <c r="F47" s="19"/>
      <c r="G47" s="19"/>
      <c r="H47" s="19"/>
      <c r="I47" s="19"/>
      <c r="J47" s="19"/>
      <c r="K47" s="19"/>
      <c r="L47" s="19"/>
      <c r="M47" s="19"/>
      <c r="N47" s="19"/>
      <c r="O47" s="19"/>
      <c r="P47" s="19"/>
      <c r="Q47" s="19"/>
      <c r="R47" s="19"/>
      <c r="S47" s="19"/>
      <c r="T47" s="19"/>
      <c r="U47" s="19"/>
      <c r="V47" s="19"/>
      <c r="W47" s="17"/>
      <c r="X47" s="39"/>
      <c r="Y47" s="39"/>
      <c r="Z47" s="39"/>
      <c r="AA47" s="39"/>
      <c r="AB47" s="39"/>
      <c r="AC47" s="39"/>
      <c r="AD47" s="39"/>
      <c r="AE47" s="39"/>
      <c r="AF47" s="39"/>
      <c r="AG47" s="17"/>
      <c r="AH47" s="17"/>
      <c r="AI47" s="17"/>
      <c r="AJ47" s="17"/>
      <c r="AK47" s="17"/>
    </row>
    <row r="48" spans="1:37" s="3" customFormat="1" ht="12" x14ac:dyDescent="0.3">
      <c r="A48" s="17"/>
      <c r="C48" s="9" t="s">
        <v>145</v>
      </c>
      <c r="D48" s="10" t="s">
        <v>20</v>
      </c>
      <c r="E48" s="23"/>
      <c r="F48" s="22">
        <f t="shared" ref="F48:V48" si="17">IFERROR(F45*$D$47/1000*F23*(F20/F18)+F44*(1+$D$40)*$D$46/1000*F23*(F19/F18),0)</f>
        <v>0</v>
      </c>
      <c r="G48" s="22">
        <f t="shared" si="17"/>
        <v>0</v>
      </c>
      <c r="H48" s="22">
        <f t="shared" si="17"/>
        <v>2348.5234840007661</v>
      </c>
      <c r="I48" s="22">
        <f t="shared" si="17"/>
        <v>1738.7361506789503</v>
      </c>
      <c r="J48" s="22">
        <f t="shared" si="17"/>
        <v>1001.3677511660804</v>
      </c>
      <c r="K48" s="22">
        <f t="shared" si="17"/>
        <v>445.09084678410699</v>
      </c>
      <c r="L48" s="22">
        <f t="shared" si="17"/>
        <v>262.47753524728051</v>
      </c>
      <c r="M48" s="22">
        <f t="shared" si="17"/>
        <v>182.64494011057656</v>
      </c>
      <c r="N48" s="22">
        <f t="shared" si="17"/>
        <v>109.36327817871585</v>
      </c>
      <c r="O48" s="22">
        <f t="shared" si="17"/>
        <v>93.720840853769246</v>
      </c>
      <c r="P48" s="22">
        <f t="shared" si="17"/>
        <v>80.169997611936878</v>
      </c>
      <c r="Q48" s="22">
        <f t="shared" si="17"/>
        <v>66.091750986182873</v>
      </c>
      <c r="R48" s="22">
        <f t="shared" si="17"/>
        <v>6.0403139066009377</v>
      </c>
      <c r="S48" s="22">
        <f t="shared" si="17"/>
        <v>5.7071538980819572</v>
      </c>
      <c r="T48" s="22">
        <f t="shared" si="17"/>
        <v>5.5641215892197531</v>
      </c>
      <c r="U48" s="22">
        <f t="shared" si="17"/>
        <v>5.0623907478579255</v>
      </c>
      <c r="V48" s="22">
        <f t="shared" si="17"/>
        <v>4.6357188473845063</v>
      </c>
      <c r="W48" s="17"/>
      <c r="X48" s="22"/>
      <c r="Y48" s="22"/>
      <c r="Z48" s="22"/>
      <c r="AA48" s="22"/>
      <c r="AB48" s="22"/>
      <c r="AC48" s="22"/>
      <c r="AD48" s="22"/>
      <c r="AE48" s="17"/>
      <c r="AF48" s="17"/>
      <c r="AG48" s="17"/>
      <c r="AH48" s="17"/>
      <c r="AI48" s="17"/>
      <c r="AJ48" s="17"/>
      <c r="AK48" s="17"/>
    </row>
    <row r="49" spans="1:37" s="3" customFormat="1" ht="12" x14ac:dyDescent="0.3">
      <c r="A49" s="17"/>
      <c r="D49" s="10"/>
      <c r="E49" s="17"/>
      <c r="F49" s="19"/>
      <c r="G49" s="19"/>
      <c r="H49" s="19"/>
      <c r="I49" s="19"/>
      <c r="J49" s="19"/>
      <c r="K49" s="19"/>
      <c r="L49" s="19"/>
      <c r="M49" s="19"/>
      <c r="N49" s="19"/>
      <c r="O49" s="19"/>
      <c r="P49" s="19"/>
      <c r="Q49" s="19"/>
      <c r="R49" s="19"/>
      <c r="S49" s="19"/>
      <c r="T49" s="19"/>
      <c r="U49" s="19"/>
      <c r="V49" s="19"/>
      <c r="W49" s="17"/>
      <c r="X49" s="17"/>
      <c r="Y49" s="17"/>
      <c r="Z49" s="17"/>
      <c r="AA49" s="17"/>
      <c r="AB49" s="17"/>
      <c r="AC49" s="17"/>
      <c r="AD49" s="17"/>
      <c r="AE49" s="17"/>
      <c r="AF49" s="17"/>
      <c r="AG49" s="17"/>
      <c r="AH49" s="17"/>
      <c r="AI49" s="17"/>
      <c r="AJ49" s="17"/>
      <c r="AK49" s="17"/>
    </row>
    <row r="50" spans="1:37" s="3" customFormat="1" ht="12" x14ac:dyDescent="0.3">
      <c r="A50" s="17"/>
      <c r="C50" s="3" t="s">
        <v>25</v>
      </c>
      <c r="D50" s="37">
        <v>10</v>
      </c>
      <c r="E50" s="17"/>
      <c r="F50" s="19"/>
      <c r="G50" s="19"/>
      <c r="H50" s="19"/>
      <c r="I50" s="19"/>
      <c r="J50" s="19"/>
      <c r="K50" s="19"/>
      <c r="L50" s="19"/>
      <c r="M50" s="19"/>
      <c r="N50" s="19"/>
      <c r="O50" s="19"/>
      <c r="P50" s="19"/>
      <c r="Q50" s="19"/>
      <c r="R50" s="19"/>
      <c r="S50" s="19"/>
      <c r="T50" s="19"/>
      <c r="U50" s="19"/>
      <c r="V50" s="19"/>
      <c r="W50" s="17"/>
      <c r="X50" s="17"/>
      <c r="Y50" s="17"/>
      <c r="Z50" s="17"/>
      <c r="AA50" s="17"/>
      <c r="AB50" s="17"/>
      <c r="AC50" s="17"/>
      <c r="AD50" s="17"/>
      <c r="AE50" s="17"/>
      <c r="AF50" s="17"/>
      <c r="AG50" s="17"/>
      <c r="AH50" s="17"/>
      <c r="AI50" s="17"/>
      <c r="AJ50" s="17"/>
      <c r="AK50" s="17"/>
    </row>
    <row r="51" spans="1:37" s="3" customFormat="1" ht="12" x14ac:dyDescent="0.3">
      <c r="A51" s="17"/>
      <c r="C51" s="3" t="s">
        <v>26</v>
      </c>
      <c r="D51" s="37">
        <v>10</v>
      </c>
      <c r="E51" s="17"/>
      <c r="F51" s="19"/>
      <c r="G51" s="19"/>
      <c r="H51" s="19"/>
      <c r="I51" s="19"/>
      <c r="J51" s="19"/>
      <c r="K51" s="19"/>
      <c r="L51" s="19"/>
      <c r="M51" s="19"/>
      <c r="N51" s="19"/>
      <c r="O51" s="19"/>
      <c r="P51" s="19"/>
      <c r="Q51" s="19"/>
      <c r="R51" s="19"/>
      <c r="S51" s="19"/>
      <c r="T51" s="19"/>
      <c r="U51" s="19"/>
      <c r="V51" s="19"/>
      <c r="W51" s="17"/>
      <c r="X51" s="39"/>
      <c r="Y51" s="39"/>
      <c r="Z51" s="39"/>
      <c r="AA51" s="39"/>
      <c r="AB51" s="39"/>
      <c r="AC51" s="39"/>
      <c r="AD51" s="39"/>
      <c r="AE51" s="39"/>
      <c r="AF51" s="39"/>
      <c r="AG51" s="17"/>
      <c r="AH51" s="17"/>
      <c r="AI51" s="17"/>
      <c r="AJ51" s="17"/>
      <c r="AK51" s="17"/>
    </row>
    <row r="52" spans="1:37" s="3" customFormat="1" ht="12" x14ac:dyDescent="0.3">
      <c r="A52" s="17"/>
      <c r="C52" s="3" t="s">
        <v>27</v>
      </c>
      <c r="D52" s="37">
        <v>50</v>
      </c>
      <c r="E52" s="17"/>
      <c r="F52" s="19"/>
      <c r="G52" s="19"/>
      <c r="H52" s="19"/>
      <c r="I52" s="19"/>
      <c r="J52" s="19"/>
      <c r="K52" s="19"/>
      <c r="L52" s="19"/>
      <c r="M52" s="19"/>
      <c r="N52" s="19"/>
      <c r="O52" s="19"/>
      <c r="P52" s="19"/>
      <c r="Q52" s="19"/>
      <c r="R52" s="19"/>
      <c r="S52" s="19"/>
      <c r="T52" s="19"/>
      <c r="U52" s="19"/>
      <c r="V52" s="19"/>
      <c r="W52" s="17"/>
      <c r="X52" s="39"/>
      <c r="Y52" s="39"/>
      <c r="Z52" s="39"/>
      <c r="AA52" s="39"/>
      <c r="AB52" s="39"/>
      <c r="AC52" s="39"/>
      <c r="AD52" s="39"/>
      <c r="AE52" s="39"/>
      <c r="AF52" s="39"/>
      <c r="AG52" s="17"/>
      <c r="AH52" s="17"/>
      <c r="AI52" s="17"/>
      <c r="AJ52" s="17"/>
      <c r="AK52" s="17"/>
    </row>
    <row r="53" spans="1:37" s="3" customFormat="1" ht="12" x14ac:dyDescent="0.3">
      <c r="A53" s="17"/>
      <c r="C53" s="9" t="s">
        <v>143</v>
      </c>
      <c r="D53" s="10" t="s">
        <v>20</v>
      </c>
      <c r="E53" s="17"/>
      <c r="F53" s="22">
        <f t="shared" ref="F53:V53" si="18">IFERROR((F45*$D$47/1000+$D$51)*F24*(F20/F18)+(F44*(1+$D$40)*$D$46/1000+$D$50)*F24*(F19/F18),0)+F30*$D$52</f>
        <v>0</v>
      </c>
      <c r="G53" s="22">
        <f t="shared" si="18"/>
        <v>0</v>
      </c>
      <c r="H53" s="22">
        <f t="shared" si="18"/>
        <v>748.4095234484239</v>
      </c>
      <c r="I53" s="22">
        <f t="shared" si="18"/>
        <v>572.63164984061586</v>
      </c>
      <c r="J53" s="22">
        <f t="shared" si="18"/>
        <v>336.95622958520374</v>
      </c>
      <c r="K53" s="22">
        <f t="shared" si="18"/>
        <v>152.91429729987644</v>
      </c>
      <c r="L53" s="22">
        <f t="shared" si="18"/>
        <v>92.471204244429032</v>
      </c>
      <c r="M53" s="22">
        <f t="shared" si="18"/>
        <v>64.566076242929455</v>
      </c>
      <c r="N53" s="22">
        <f t="shared" si="18"/>
        <v>39.464344867665844</v>
      </c>
      <c r="O53" s="22">
        <f t="shared" si="18"/>
        <v>34.525026170565518</v>
      </c>
      <c r="P53" s="22">
        <f t="shared" si="18"/>
        <v>29.887874084356962</v>
      </c>
      <c r="Q53" s="22">
        <f t="shared" si="18"/>
        <v>24.940222352760301</v>
      </c>
      <c r="R53" s="22">
        <f t="shared" si="18"/>
        <v>2.7217027638115785</v>
      </c>
      <c r="S53" s="22">
        <f t="shared" si="18"/>
        <v>2.571584321293769</v>
      </c>
      <c r="T53" s="22">
        <f t="shared" si="18"/>
        <v>2.5071354472180043</v>
      </c>
      <c r="U53" s="22">
        <f t="shared" si="18"/>
        <v>2.2810607367411717</v>
      </c>
      <c r="V53" s="22">
        <f t="shared" si="18"/>
        <v>2.0888068061151177</v>
      </c>
      <c r="W53" s="17"/>
      <c r="X53" s="22"/>
      <c r="Y53" s="22"/>
      <c r="Z53" s="22"/>
      <c r="AA53" s="22"/>
      <c r="AB53" s="22"/>
      <c r="AC53" s="22"/>
      <c r="AD53" s="22"/>
      <c r="AE53" s="17"/>
      <c r="AF53" s="17"/>
      <c r="AG53" s="17"/>
      <c r="AH53" s="17"/>
      <c r="AI53" s="17"/>
      <c r="AJ53" s="17"/>
      <c r="AK53" s="17"/>
    </row>
    <row r="54" spans="1:37" s="3" customFormat="1" ht="12" x14ac:dyDescent="0.3">
      <c r="A54" s="17"/>
      <c r="E54" s="17"/>
      <c r="F54" s="19"/>
      <c r="G54" s="19"/>
      <c r="H54" s="19"/>
      <c r="I54" s="19"/>
      <c r="J54" s="19"/>
      <c r="K54" s="19"/>
      <c r="L54" s="19"/>
      <c r="M54" s="19"/>
      <c r="N54" s="19"/>
      <c r="O54" s="19"/>
      <c r="P54" s="19"/>
      <c r="Q54" s="19"/>
      <c r="R54" s="19"/>
      <c r="S54" s="19"/>
      <c r="T54" s="19"/>
      <c r="U54" s="19"/>
      <c r="V54" s="19"/>
      <c r="W54" s="17"/>
      <c r="X54" s="17"/>
      <c r="Y54" s="17"/>
      <c r="Z54" s="17"/>
      <c r="AA54" s="17"/>
      <c r="AB54" s="17"/>
      <c r="AC54" s="17"/>
      <c r="AD54" s="17"/>
      <c r="AE54" s="17"/>
      <c r="AF54" s="17"/>
      <c r="AG54" s="17"/>
      <c r="AH54" s="17"/>
      <c r="AI54" s="17"/>
      <c r="AJ54" s="17"/>
      <c r="AK54" s="17"/>
    </row>
    <row r="55" spans="1:37" s="3" customFormat="1" ht="12" x14ac:dyDescent="0.3">
      <c r="A55" s="17"/>
      <c r="C55" s="3" t="s">
        <v>28</v>
      </c>
      <c r="D55" s="37">
        <v>250</v>
      </c>
      <c r="E55" s="17"/>
      <c r="F55" s="19"/>
      <c r="G55" s="19"/>
      <c r="H55" s="19"/>
      <c r="I55" s="19"/>
      <c r="J55" s="19"/>
      <c r="K55" s="19"/>
      <c r="L55" s="19"/>
      <c r="M55" s="19"/>
      <c r="N55" s="19"/>
      <c r="O55" s="19"/>
      <c r="P55" s="19"/>
      <c r="Q55" s="19"/>
      <c r="R55" s="19"/>
      <c r="S55" s="19"/>
      <c r="T55" s="19"/>
      <c r="U55" s="19"/>
      <c r="V55" s="19"/>
      <c r="W55" s="17"/>
      <c r="X55" s="17"/>
      <c r="Y55" s="17"/>
      <c r="Z55" s="17"/>
      <c r="AA55" s="17"/>
      <c r="AB55" s="17"/>
      <c r="AC55" s="17"/>
      <c r="AD55" s="17"/>
      <c r="AE55" s="17"/>
      <c r="AF55" s="17"/>
      <c r="AG55" s="17"/>
      <c r="AH55" s="17"/>
      <c r="AI55" s="17"/>
      <c r="AJ55" s="17"/>
      <c r="AK55" s="17"/>
    </row>
    <row r="56" spans="1:37" s="3" customFormat="1" ht="12" x14ac:dyDescent="0.3">
      <c r="A56" s="17"/>
      <c r="C56" s="3" t="s">
        <v>29</v>
      </c>
      <c r="D56" s="37">
        <v>250</v>
      </c>
      <c r="E56" s="17"/>
      <c r="F56" s="19"/>
      <c r="G56" s="19"/>
      <c r="H56" s="19"/>
      <c r="I56" s="19"/>
      <c r="J56" s="19"/>
      <c r="K56" s="19"/>
      <c r="L56" s="19"/>
      <c r="M56" s="19"/>
      <c r="N56" s="19"/>
      <c r="O56" s="19"/>
      <c r="P56" s="19"/>
      <c r="Q56" s="19"/>
      <c r="R56" s="19"/>
      <c r="S56" s="19"/>
      <c r="T56" s="19"/>
      <c r="U56" s="19"/>
      <c r="V56" s="19"/>
      <c r="W56" s="17"/>
      <c r="X56" s="39"/>
      <c r="Y56" s="39"/>
      <c r="Z56" s="39"/>
      <c r="AA56" s="39"/>
      <c r="AB56" s="39"/>
      <c r="AC56" s="39"/>
      <c r="AD56" s="39"/>
      <c r="AE56" s="39"/>
      <c r="AF56" s="39"/>
      <c r="AG56" s="17"/>
      <c r="AH56" s="17"/>
      <c r="AI56" s="17"/>
      <c r="AJ56" s="17"/>
      <c r="AK56" s="17"/>
    </row>
    <row r="57" spans="1:37" s="3" customFormat="1" ht="12" x14ac:dyDescent="0.3">
      <c r="A57" s="17"/>
      <c r="C57" s="3" t="s">
        <v>104</v>
      </c>
      <c r="D57" s="37">
        <v>2</v>
      </c>
      <c r="E57" s="17"/>
      <c r="F57" s="19"/>
      <c r="G57" s="19"/>
      <c r="H57" s="19"/>
      <c r="I57" s="19"/>
      <c r="J57" s="19"/>
      <c r="K57" s="19"/>
      <c r="L57" s="19"/>
      <c r="M57" s="19"/>
      <c r="N57" s="19"/>
      <c r="O57" s="19"/>
      <c r="P57" s="19"/>
      <c r="Q57" s="19"/>
      <c r="R57" s="19"/>
      <c r="S57" s="19"/>
      <c r="T57" s="19"/>
      <c r="U57" s="19"/>
      <c r="V57" s="19"/>
      <c r="W57" s="17"/>
      <c r="X57" s="39"/>
      <c r="Y57" s="39"/>
      <c r="Z57" s="39"/>
      <c r="AA57" s="39"/>
      <c r="AB57" s="39"/>
      <c r="AC57" s="39"/>
      <c r="AD57" s="39"/>
      <c r="AE57" s="39"/>
      <c r="AF57" s="39"/>
      <c r="AG57" s="17"/>
      <c r="AH57" s="17"/>
      <c r="AI57" s="17"/>
      <c r="AJ57" s="17"/>
      <c r="AK57" s="17"/>
    </row>
    <row r="58" spans="1:37" s="3" customFormat="1" ht="12" x14ac:dyDescent="0.3">
      <c r="A58" s="17"/>
      <c r="C58" s="9" t="s">
        <v>144</v>
      </c>
      <c r="D58" s="10" t="s">
        <v>20</v>
      </c>
      <c r="E58" s="17"/>
      <c r="F58" s="22">
        <f t="shared" ref="F58:V58" si="19">IFERROR(($D$55)*F25/$D$57*(F19/F18)+($D$56)*F25/$D$57*(F20/F18)+F31*$D$52,0)</f>
        <v>0</v>
      </c>
      <c r="G58" s="22">
        <f t="shared" si="19"/>
        <v>0</v>
      </c>
      <c r="H58" s="22">
        <f t="shared" si="19"/>
        <v>6812.7846514021739</v>
      </c>
      <c r="I58" s="22">
        <f t="shared" si="19"/>
        <v>5497.174703895741</v>
      </c>
      <c r="J58" s="22">
        <f t="shared" si="19"/>
        <v>3341.1321619374758</v>
      </c>
      <c r="K58" s="22">
        <f t="shared" si="19"/>
        <v>1561.9053497191228</v>
      </c>
      <c r="L58" s="22">
        <f t="shared" si="19"/>
        <v>977.18370921044971</v>
      </c>
      <c r="M58" s="22">
        <f t="shared" si="19"/>
        <v>685.35104539767894</v>
      </c>
      <c r="N58" s="22">
        <f t="shared" si="19"/>
        <v>430.01907011366541</v>
      </c>
      <c r="O58" s="22">
        <f t="shared" si="19"/>
        <v>385.75430666206313</v>
      </c>
      <c r="P58" s="22">
        <f t="shared" si="19"/>
        <v>338.65026707036765</v>
      </c>
      <c r="Q58" s="22">
        <f t="shared" si="19"/>
        <v>286.53465269057995</v>
      </c>
      <c r="R58" s="22">
        <f t="shared" si="19"/>
        <v>37.00008846090067</v>
      </c>
      <c r="S58" s="22">
        <f t="shared" si="19"/>
        <v>34.959308796558119</v>
      </c>
      <c r="T58" s="22">
        <f t="shared" si="19"/>
        <v>34.08316094025465</v>
      </c>
      <c r="U58" s="22">
        <f t="shared" si="19"/>
        <v>31.009796575256559</v>
      </c>
      <c r="V58" s="22">
        <f t="shared" si="19"/>
        <v>28.396207562267513</v>
      </c>
      <c r="W58" s="17"/>
      <c r="X58" s="22"/>
      <c r="Y58" s="22"/>
      <c r="Z58" s="22"/>
      <c r="AA58" s="22"/>
      <c r="AB58" s="22"/>
      <c r="AC58" s="22"/>
      <c r="AD58" s="22"/>
      <c r="AE58" s="17"/>
      <c r="AF58" s="17"/>
      <c r="AG58" s="17"/>
      <c r="AH58" s="17"/>
      <c r="AI58" s="17"/>
      <c r="AJ58" s="17"/>
      <c r="AK58" s="17"/>
    </row>
    <row r="59" spans="1:37" s="3" customFormat="1" ht="12" x14ac:dyDescent="0.3">
      <c r="A59" s="17"/>
      <c r="E59" s="17"/>
      <c r="F59" s="19"/>
      <c r="G59" s="19"/>
      <c r="H59" s="19"/>
      <c r="I59" s="19"/>
      <c r="J59" s="19"/>
      <c r="K59" s="19"/>
      <c r="L59" s="19"/>
      <c r="M59" s="19"/>
      <c r="N59" s="19"/>
      <c r="O59" s="19"/>
      <c r="P59" s="19"/>
      <c r="Q59" s="19"/>
      <c r="R59" s="19"/>
      <c r="S59" s="19"/>
      <c r="T59" s="19"/>
      <c r="U59" s="19"/>
      <c r="V59" s="19"/>
      <c r="W59" s="17"/>
      <c r="X59" s="17"/>
      <c r="Y59" s="17"/>
      <c r="Z59" s="17"/>
      <c r="AA59" s="17"/>
      <c r="AB59" s="17"/>
      <c r="AC59" s="17"/>
      <c r="AD59" s="17"/>
      <c r="AE59" s="17"/>
      <c r="AF59" s="17"/>
      <c r="AG59" s="17"/>
      <c r="AH59" s="17"/>
      <c r="AI59" s="17"/>
      <c r="AJ59" s="17"/>
      <c r="AK59" s="17"/>
    </row>
    <row r="60" spans="1:37" s="3" customFormat="1" ht="12" x14ac:dyDescent="0.3">
      <c r="A60" s="17"/>
      <c r="C60" s="9" t="s">
        <v>146</v>
      </c>
      <c r="D60" s="10" t="s">
        <v>20</v>
      </c>
      <c r="E60" s="17"/>
      <c r="F60" s="22">
        <f t="shared" ref="F60:V60" si="20">F58+F53+F48-F42</f>
        <v>0</v>
      </c>
      <c r="G60" s="22">
        <f t="shared" si="20"/>
        <v>0</v>
      </c>
      <c r="H60" s="22">
        <f t="shared" si="20"/>
        <v>8849.5599112475575</v>
      </c>
      <c r="I60" s="22">
        <f t="shared" si="20"/>
        <v>6954.9550124931102</v>
      </c>
      <c r="J60" s="22">
        <f t="shared" si="20"/>
        <v>4161.3381967078149</v>
      </c>
      <c r="K60" s="22">
        <f t="shared" si="20"/>
        <v>1917.6604125783961</v>
      </c>
      <c r="L60" s="22">
        <f t="shared" si="20"/>
        <v>1180.46470594637</v>
      </c>
      <c r="M60" s="22">
        <f t="shared" si="20"/>
        <v>826.09526057877565</v>
      </c>
      <c r="N60" s="22">
        <f t="shared" si="20"/>
        <v>511.94671946884046</v>
      </c>
      <c r="O60" s="22">
        <f t="shared" si="20"/>
        <v>453.80980349901904</v>
      </c>
      <c r="P60" s="22">
        <f t="shared" si="20"/>
        <v>395.6422598829825</v>
      </c>
      <c r="Q60" s="22">
        <f t="shared" si="20"/>
        <v>332.48966734331708</v>
      </c>
      <c r="R60" s="22">
        <f t="shared" si="20"/>
        <v>7.2937795514880577</v>
      </c>
      <c r="S60" s="22">
        <f t="shared" si="20"/>
        <v>11.220745037752302</v>
      </c>
      <c r="T60" s="22">
        <f t="shared" si="20"/>
        <v>15.96521118984132</v>
      </c>
      <c r="U60" s="22">
        <f t="shared" si="20"/>
        <v>17.714111601193732</v>
      </c>
      <c r="V60" s="22">
        <f t="shared" si="20"/>
        <v>19.104450829123692</v>
      </c>
      <c r="W60" s="17"/>
      <c r="X60" s="22"/>
      <c r="Y60" s="22"/>
      <c r="Z60" s="22"/>
      <c r="AA60" s="22"/>
      <c r="AB60" s="22"/>
      <c r="AC60" s="22"/>
      <c r="AD60" s="22"/>
      <c r="AE60" s="17"/>
      <c r="AF60" s="17"/>
      <c r="AG60" s="17"/>
      <c r="AH60" s="17"/>
      <c r="AI60" s="17"/>
      <c r="AJ60" s="17"/>
      <c r="AK60" s="17"/>
    </row>
    <row r="61" spans="1:37" s="3" customFormat="1" ht="12" x14ac:dyDescent="0.3">
      <c r="A61" s="17"/>
      <c r="E61" s="17"/>
      <c r="F61" s="19"/>
      <c r="G61" s="19"/>
      <c r="H61" s="19"/>
      <c r="I61" s="19"/>
      <c r="J61" s="19"/>
      <c r="K61" s="19"/>
      <c r="L61" s="19"/>
      <c r="M61" s="19"/>
      <c r="N61" s="19"/>
      <c r="O61" s="19"/>
      <c r="P61" s="19"/>
      <c r="Q61" s="19"/>
      <c r="R61" s="19"/>
      <c r="S61" s="19"/>
      <c r="T61" s="19"/>
      <c r="U61" s="19"/>
      <c r="V61" s="19"/>
      <c r="W61" s="17"/>
      <c r="X61" s="17"/>
      <c r="Y61" s="17"/>
      <c r="Z61" s="17"/>
      <c r="AA61" s="17"/>
      <c r="AB61" s="17"/>
      <c r="AC61" s="17"/>
      <c r="AD61" s="17"/>
      <c r="AE61" s="17"/>
      <c r="AF61" s="17"/>
      <c r="AG61" s="17"/>
      <c r="AH61" s="17"/>
      <c r="AI61" s="17"/>
      <c r="AJ61" s="17"/>
      <c r="AK61" s="17"/>
    </row>
    <row r="62" spans="1:37" s="3" customFormat="1" ht="12" x14ac:dyDescent="0.3">
      <c r="A62" s="17"/>
      <c r="C62" s="11" t="s">
        <v>86</v>
      </c>
      <c r="D62" s="11"/>
      <c r="E62" s="17"/>
      <c r="F62" s="19"/>
      <c r="G62" s="19"/>
      <c r="H62" s="19"/>
      <c r="I62" s="19"/>
      <c r="J62" s="19"/>
      <c r="K62" s="19"/>
      <c r="L62" s="19"/>
      <c r="M62" s="19"/>
      <c r="N62" s="19"/>
      <c r="O62" s="19"/>
      <c r="P62" s="19"/>
      <c r="Q62" s="19"/>
      <c r="R62" s="19"/>
      <c r="S62" s="19"/>
      <c r="T62" s="19"/>
      <c r="U62" s="19"/>
      <c r="V62" s="19"/>
      <c r="W62" s="17"/>
      <c r="X62" s="17"/>
      <c r="Y62" s="17"/>
      <c r="Z62" s="17"/>
      <c r="AA62" s="17"/>
      <c r="AB62" s="17"/>
      <c r="AC62" s="17"/>
      <c r="AD62" s="17"/>
      <c r="AE62" s="17"/>
      <c r="AF62" s="17"/>
      <c r="AG62" s="17"/>
      <c r="AH62" s="17"/>
      <c r="AI62" s="17"/>
      <c r="AJ62" s="17"/>
      <c r="AK62" s="17"/>
    </row>
    <row r="63" spans="1:37" s="17" customFormat="1" ht="12" x14ac:dyDescent="0.3">
      <c r="C63" s="23" t="s">
        <v>249</v>
      </c>
      <c r="D63" s="23"/>
      <c r="F63" s="19"/>
      <c r="G63" s="19"/>
      <c r="H63" s="19"/>
      <c r="I63" s="19"/>
      <c r="J63" s="19"/>
      <c r="K63" s="19"/>
      <c r="L63" s="19"/>
      <c r="M63" s="19"/>
      <c r="N63" s="19"/>
      <c r="O63" s="19"/>
      <c r="P63" s="19"/>
      <c r="Q63" s="19"/>
      <c r="R63" s="19"/>
      <c r="S63" s="19"/>
      <c r="T63" s="19"/>
      <c r="U63" s="19"/>
      <c r="V63" s="19"/>
    </row>
    <row r="64" spans="1:37" s="3" customFormat="1" ht="12" x14ac:dyDescent="0.3">
      <c r="A64" s="17"/>
      <c r="C64" s="3" t="s">
        <v>87</v>
      </c>
      <c r="D64" s="8" t="s">
        <v>34</v>
      </c>
      <c r="E64" s="17"/>
      <c r="F64" s="21">
        <f>$D$46</f>
        <v>2400</v>
      </c>
      <c r="G64" s="21">
        <f t="shared" ref="G64:V64" si="21">$D$46</f>
        <v>2400</v>
      </c>
      <c r="H64" s="21">
        <f t="shared" si="21"/>
        <v>2400</v>
      </c>
      <c r="I64" s="21">
        <f t="shared" si="21"/>
        <v>2400</v>
      </c>
      <c r="J64" s="21">
        <f t="shared" si="21"/>
        <v>2400</v>
      </c>
      <c r="K64" s="21">
        <f t="shared" si="21"/>
        <v>2400</v>
      </c>
      <c r="L64" s="21">
        <f t="shared" si="21"/>
        <v>2400</v>
      </c>
      <c r="M64" s="21">
        <f t="shared" si="21"/>
        <v>2400</v>
      </c>
      <c r="N64" s="21">
        <f t="shared" si="21"/>
        <v>2400</v>
      </c>
      <c r="O64" s="21">
        <f t="shared" si="21"/>
        <v>2400</v>
      </c>
      <c r="P64" s="21">
        <f t="shared" si="21"/>
        <v>2400</v>
      </c>
      <c r="Q64" s="21">
        <f t="shared" si="21"/>
        <v>2400</v>
      </c>
      <c r="R64" s="21">
        <f t="shared" si="21"/>
        <v>2400</v>
      </c>
      <c r="S64" s="21">
        <f t="shared" si="21"/>
        <v>2400</v>
      </c>
      <c r="T64" s="21">
        <f t="shared" si="21"/>
        <v>2400</v>
      </c>
      <c r="U64" s="21">
        <f t="shared" si="21"/>
        <v>2400</v>
      </c>
      <c r="V64" s="21">
        <f t="shared" si="21"/>
        <v>2400</v>
      </c>
      <c r="W64" s="17"/>
      <c r="X64" s="17"/>
      <c r="Y64" s="17"/>
      <c r="Z64" s="17"/>
      <c r="AA64" s="17"/>
      <c r="AB64" s="17"/>
      <c r="AC64" s="17"/>
      <c r="AD64" s="17"/>
      <c r="AE64" s="17"/>
      <c r="AF64" s="17"/>
      <c r="AG64" s="17"/>
      <c r="AH64" s="17"/>
      <c r="AI64" s="17"/>
      <c r="AJ64" s="17"/>
      <c r="AK64" s="17"/>
    </row>
    <row r="65" spans="1:37" s="3" customFormat="1" ht="12" x14ac:dyDescent="0.3">
      <c r="A65" s="17"/>
      <c r="C65" s="3" t="s">
        <v>88</v>
      </c>
      <c r="D65" s="8" t="s">
        <v>34</v>
      </c>
      <c r="E65" s="17"/>
      <c r="F65" s="21">
        <f>$D$47</f>
        <v>3320</v>
      </c>
      <c r="G65" s="21">
        <f t="shared" ref="G65:V65" si="22">$D$47</f>
        <v>3320</v>
      </c>
      <c r="H65" s="21">
        <f t="shared" si="22"/>
        <v>3320</v>
      </c>
      <c r="I65" s="21">
        <f t="shared" si="22"/>
        <v>3320</v>
      </c>
      <c r="J65" s="21">
        <f t="shared" si="22"/>
        <v>3320</v>
      </c>
      <c r="K65" s="21">
        <f t="shared" si="22"/>
        <v>3320</v>
      </c>
      <c r="L65" s="21">
        <f t="shared" si="22"/>
        <v>3320</v>
      </c>
      <c r="M65" s="21">
        <f t="shared" si="22"/>
        <v>3320</v>
      </c>
      <c r="N65" s="21">
        <f t="shared" si="22"/>
        <v>3320</v>
      </c>
      <c r="O65" s="21">
        <f t="shared" si="22"/>
        <v>3320</v>
      </c>
      <c r="P65" s="21">
        <f t="shared" si="22"/>
        <v>3320</v>
      </c>
      <c r="Q65" s="21">
        <f t="shared" si="22"/>
        <v>3320</v>
      </c>
      <c r="R65" s="21">
        <f t="shared" si="22"/>
        <v>3320</v>
      </c>
      <c r="S65" s="21">
        <f t="shared" si="22"/>
        <v>3320</v>
      </c>
      <c r="T65" s="21">
        <f t="shared" si="22"/>
        <v>3320</v>
      </c>
      <c r="U65" s="21">
        <f t="shared" si="22"/>
        <v>3320</v>
      </c>
      <c r="V65" s="21">
        <f t="shared" si="22"/>
        <v>3320</v>
      </c>
      <c r="W65" s="17"/>
      <c r="X65" s="17"/>
      <c r="Y65" s="17"/>
      <c r="Z65" s="17"/>
      <c r="AA65" s="17"/>
      <c r="AB65" s="17"/>
      <c r="AC65" s="17"/>
      <c r="AD65" s="17"/>
      <c r="AE65" s="17"/>
      <c r="AF65" s="17"/>
      <c r="AG65" s="17"/>
      <c r="AH65" s="17"/>
      <c r="AI65" s="17"/>
      <c r="AJ65" s="17"/>
      <c r="AK65" s="17"/>
    </row>
    <row r="66" spans="1:37" s="3" customFormat="1" ht="12" x14ac:dyDescent="0.3">
      <c r="A66" s="17"/>
      <c r="C66" s="3" t="s">
        <v>89</v>
      </c>
      <c r="D66" s="8" t="s">
        <v>35</v>
      </c>
      <c r="E66" s="17"/>
      <c r="F66" s="21">
        <f>80*90%</f>
        <v>72</v>
      </c>
      <c r="G66" s="21">
        <f t="shared" ref="G66:V66" si="23">80*90%</f>
        <v>72</v>
      </c>
      <c r="H66" s="21">
        <f t="shared" si="23"/>
        <v>72</v>
      </c>
      <c r="I66" s="21">
        <f t="shared" si="23"/>
        <v>72</v>
      </c>
      <c r="J66" s="21">
        <f t="shared" si="23"/>
        <v>72</v>
      </c>
      <c r="K66" s="21">
        <f t="shared" si="23"/>
        <v>72</v>
      </c>
      <c r="L66" s="21">
        <f t="shared" si="23"/>
        <v>72</v>
      </c>
      <c r="M66" s="21">
        <f t="shared" si="23"/>
        <v>72</v>
      </c>
      <c r="N66" s="21">
        <f t="shared" si="23"/>
        <v>72</v>
      </c>
      <c r="O66" s="21">
        <f t="shared" si="23"/>
        <v>72</v>
      </c>
      <c r="P66" s="21">
        <f t="shared" si="23"/>
        <v>72</v>
      </c>
      <c r="Q66" s="21">
        <f t="shared" si="23"/>
        <v>72</v>
      </c>
      <c r="R66" s="21">
        <f t="shared" si="23"/>
        <v>72</v>
      </c>
      <c r="S66" s="21">
        <f t="shared" si="23"/>
        <v>72</v>
      </c>
      <c r="T66" s="21">
        <f t="shared" si="23"/>
        <v>72</v>
      </c>
      <c r="U66" s="21">
        <f t="shared" si="23"/>
        <v>72</v>
      </c>
      <c r="V66" s="21">
        <f t="shared" si="23"/>
        <v>72</v>
      </c>
      <c r="W66" s="17"/>
      <c r="X66" s="17"/>
      <c r="Y66" s="17"/>
      <c r="Z66" s="17"/>
      <c r="AA66" s="17"/>
      <c r="AB66" s="17"/>
      <c r="AC66" s="17"/>
      <c r="AD66" s="17"/>
      <c r="AE66" s="17"/>
      <c r="AF66" s="17"/>
      <c r="AG66" s="17"/>
      <c r="AH66" s="17"/>
      <c r="AI66" s="17"/>
      <c r="AJ66" s="17"/>
      <c r="AK66" s="17"/>
    </row>
    <row r="67" spans="1:37" s="3" customFormat="1" ht="12" x14ac:dyDescent="0.3">
      <c r="A67" s="17"/>
      <c r="C67" s="3" t="s">
        <v>90</v>
      </c>
      <c r="D67" s="8" t="s">
        <v>35</v>
      </c>
      <c r="E67" s="17"/>
      <c r="F67" s="21">
        <f>85*90%</f>
        <v>76.5</v>
      </c>
      <c r="G67" s="21">
        <f t="shared" ref="G67:V67" si="24">85*90%</f>
        <v>76.5</v>
      </c>
      <c r="H67" s="21">
        <f t="shared" si="24"/>
        <v>76.5</v>
      </c>
      <c r="I67" s="21">
        <f t="shared" si="24"/>
        <v>76.5</v>
      </c>
      <c r="J67" s="21">
        <f t="shared" si="24"/>
        <v>76.5</v>
      </c>
      <c r="K67" s="21">
        <f t="shared" si="24"/>
        <v>76.5</v>
      </c>
      <c r="L67" s="21">
        <f t="shared" si="24"/>
        <v>76.5</v>
      </c>
      <c r="M67" s="21">
        <f t="shared" si="24"/>
        <v>76.5</v>
      </c>
      <c r="N67" s="21">
        <f t="shared" si="24"/>
        <v>76.5</v>
      </c>
      <c r="O67" s="21">
        <f t="shared" si="24"/>
        <v>76.5</v>
      </c>
      <c r="P67" s="21">
        <f t="shared" si="24"/>
        <v>76.5</v>
      </c>
      <c r="Q67" s="21">
        <f t="shared" si="24"/>
        <v>76.5</v>
      </c>
      <c r="R67" s="21">
        <f t="shared" si="24"/>
        <v>76.5</v>
      </c>
      <c r="S67" s="21">
        <f t="shared" si="24"/>
        <v>76.5</v>
      </c>
      <c r="T67" s="21">
        <f t="shared" si="24"/>
        <v>76.5</v>
      </c>
      <c r="U67" s="21">
        <f t="shared" si="24"/>
        <v>76.5</v>
      </c>
      <c r="V67" s="21">
        <f t="shared" si="24"/>
        <v>76.5</v>
      </c>
      <c r="W67" s="17"/>
      <c r="X67" s="17"/>
      <c r="Y67" s="17"/>
      <c r="Z67" s="17"/>
      <c r="AA67" s="17"/>
      <c r="AB67" s="17"/>
      <c r="AC67" s="17"/>
      <c r="AD67" s="17"/>
      <c r="AE67" s="17"/>
      <c r="AF67" s="17"/>
      <c r="AG67" s="17"/>
      <c r="AH67" s="17"/>
      <c r="AI67" s="17"/>
      <c r="AJ67" s="17"/>
      <c r="AK67" s="17"/>
    </row>
    <row r="68" spans="1:37" s="3" customFormat="1" ht="12" x14ac:dyDescent="0.3">
      <c r="A68" s="17"/>
      <c r="C68" s="3" t="s">
        <v>91</v>
      </c>
      <c r="D68" s="8" t="s">
        <v>30</v>
      </c>
      <c r="E68" s="17"/>
      <c r="F68" s="21">
        <f>F64/F66</f>
        <v>33.333333333333336</v>
      </c>
      <c r="G68" s="21">
        <f>G64/G66</f>
        <v>33.333333333333336</v>
      </c>
      <c r="H68" s="21">
        <f t="shared" ref="H68:V69" si="25">H64/H66</f>
        <v>33.333333333333336</v>
      </c>
      <c r="I68" s="21">
        <f t="shared" si="25"/>
        <v>33.333333333333336</v>
      </c>
      <c r="J68" s="21">
        <f t="shared" si="25"/>
        <v>33.333333333333336</v>
      </c>
      <c r="K68" s="21">
        <f t="shared" si="25"/>
        <v>33.333333333333336</v>
      </c>
      <c r="L68" s="21">
        <f t="shared" si="25"/>
        <v>33.333333333333336</v>
      </c>
      <c r="M68" s="21">
        <f t="shared" si="25"/>
        <v>33.333333333333336</v>
      </c>
      <c r="N68" s="21">
        <f t="shared" si="25"/>
        <v>33.333333333333336</v>
      </c>
      <c r="O68" s="21">
        <f t="shared" si="25"/>
        <v>33.333333333333336</v>
      </c>
      <c r="P68" s="21">
        <f t="shared" si="25"/>
        <v>33.333333333333336</v>
      </c>
      <c r="Q68" s="21">
        <f t="shared" si="25"/>
        <v>33.333333333333336</v>
      </c>
      <c r="R68" s="21">
        <f t="shared" si="25"/>
        <v>33.333333333333336</v>
      </c>
      <c r="S68" s="21">
        <f t="shared" si="25"/>
        <v>33.333333333333336</v>
      </c>
      <c r="T68" s="21">
        <f t="shared" si="25"/>
        <v>33.333333333333336</v>
      </c>
      <c r="U68" s="21">
        <f t="shared" si="25"/>
        <v>33.333333333333336</v>
      </c>
      <c r="V68" s="21">
        <f t="shared" si="25"/>
        <v>33.333333333333336</v>
      </c>
      <c r="W68" s="17"/>
      <c r="X68" s="17"/>
      <c r="Y68" s="17"/>
      <c r="Z68" s="17"/>
      <c r="AA68" s="17"/>
      <c r="AB68" s="17"/>
      <c r="AC68" s="17"/>
      <c r="AD68" s="17"/>
      <c r="AE68" s="17"/>
      <c r="AF68" s="17"/>
      <c r="AG68" s="17"/>
      <c r="AH68" s="17"/>
      <c r="AI68" s="17"/>
      <c r="AJ68" s="17"/>
      <c r="AK68" s="17"/>
    </row>
    <row r="69" spans="1:37" s="3" customFormat="1" ht="12" x14ac:dyDescent="0.3">
      <c r="A69" s="17"/>
      <c r="C69" s="3" t="s">
        <v>92</v>
      </c>
      <c r="D69" s="8" t="s">
        <v>30</v>
      </c>
      <c r="E69" s="17"/>
      <c r="F69" s="21">
        <f>F65/F67</f>
        <v>43.398692810457518</v>
      </c>
      <c r="G69" s="21">
        <f t="shared" ref="G69" si="26">G65/G67</f>
        <v>43.398692810457518</v>
      </c>
      <c r="H69" s="21">
        <f t="shared" si="25"/>
        <v>43.398692810457518</v>
      </c>
      <c r="I69" s="21">
        <f t="shared" si="25"/>
        <v>43.398692810457518</v>
      </c>
      <c r="J69" s="21">
        <f t="shared" si="25"/>
        <v>43.398692810457518</v>
      </c>
      <c r="K69" s="21">
        <f>K65/K67</f>
        <v>43.398692810457518</v>
      </c>
      <c r="L69" s="21">
        <f t="shared" si="25"/>
        <v>43.398692810457518</v>
      </c>
      <c r="M69" s="21">
        <f t="shared" si="25"/>
        <v>43.398692810457518</v>
      </c>
      <c r="N69" s="21">
        <f t="shared" si="25"/>
        <v>43.398692810457518</v>
      </c>
      <c r="O69" s="21">
        <f t="shared" si="25"/>
        <v>43.398692810457518</v>
      </c>
      <c r="P69" s="21">
        <f t="shared" si="25"/>
        <v>43.398692810457518</v>
      </c>
      <c r="Q69" s="21">
        <f t="shared" si="25"/>
        <v>43.398692810457518</v>
      </c>
      <c r="R69" s="21">
        <f t="shared" si="25"/>
        <v>43.398692810457518</v>
      </c>
      <c r="S69" s="21">
        <f t="shared" si="25"/>
        <v>43.398692810457518</v>
      </c>
      <c r="T69" s="21">
        <f t="shared" si="25"/>
        <v>43.398692810457518</v>
      </c>
      <c r="U69" s="21">
        <f t="shared" si="25"/>
        <v>43.398692810457518</v>
      </c>
      <c r="V69" s="21">
        <f t="shared" si="25"/>
        <v>43.398692810457518</v>
      </c>
      <c r="W69" s="17"/>
      <c r="X69" s="17"/>
      <c r="Y69" s="17"/>
      <c r="Z69" s="17"/>
      <c r="AA69" s="17"/>
      <c r="AB69" s="17"/>
      <c r="AC69" s="17"/>
      <c r="AD69" s="17"/>
      <c r="AE69" s="17"/>
      <c r="AF69" s="17"/>
      <c r="AG69" s="17"/>
      <c r="AH69" s="17"/>
      <c r="AI69" s="17"/>
      <c r="AJ69" s="17"/>
      <c r="AK69" s="17"/>
    </row>
    <row r="70" spans="1:37" s="3" customFormat="1" ht="12" x14ac:dyDescent="0.3">
      <c r="A70" s="17"/>
      <c r="C70" s="3" t="s">
        <v>93</v>
      </c>
      <c r="D70" s="8" t="s">
        <v>31</v>
      </c>
      <c r="E70" s="17"/>
      <c r="F70" s="21">
        <v>700</v>
      </c>
      <c r="G70" s="21">
        <v>700</v>
      </c>
      <c r="H70" s="21">
        <v>700</v>
      </c>
      <c r="I70" s="21">
        <v>700</v>
      </c>
      <c r="J70" s="21">
        <v>700</v>
      </c>
      <c r="K70" s="21">
        <v>700</v>
      </c>
      <c r="L70" s="21">
        <v>700</v>
      </c>
      <c r="M70" s="21">
        <v>700</v>
      </c>
      <c r="N70" s="21">
        <v>700</v>
      </c>
      <c r="O70" s="21">
        <v>700</v>
      </c>
      <c r="P70" s="21">
        <v>700</v>
      </c>
      <c r="Q70" s="21">
        <v>700</v>
      </c>
      <c r="R70" s="21">
        <v>700</v>
      </c>
      <c r="S70" s="21">
        <v>700</v>
      </c>
      <c r="T70" s="21">
        <v>700</v>
      </c>
      <c r="U70" s="21">
        <v>700</v>
      </c>
      <c r="V70" s="21">
        <v>700</v>
      </c>
      <c r="W70" s="17"/>
      <c r="X70" s="17"/>
      <c r="Y70" s="17"/>
      <c r="Z70" s="17"/>
      <c r="AA70" s="17"/>
      <c r="AB70" s="17"/>
      <c r="AC70" s="17"/>
      <c r="AD70" s="17"/>
      <c r="AE70" s="17"/>
      <c r="AF70" s="17"/>
      <c r="AG70" s="17"/>
      <c r="AH70" s="17"/>
      <c r="AI70" s="17"/>
      <c r="AJ70" s="17"/>
      <c r="AK70" s="17"/>
    </row>
    <row r="71" spans="1:37" s="3" customFormat="1" ht="12" x14ac:dyDescent="0.3">
      <c r="A71" s="17"/>
      <c r="C71" s="3" t="s">
        <v>94</v>
      </c>
      <c r="D71" s="8" t="s">
        <v>31</v>
      </c>
      <c r="E71" s="17"/>
      <c r="F71" s="21">
        <v>2200</v>
      </c>
      <c r="G71" s="21">
        <v>2200</v>
      </c>
      <c r="H71" s="21">
        <v>2200</v>
      </c>
      <c r="I71" s="21">
        <v>2200</v>
      </c>
      <c r="J71" s="21">
        <v>2200</v>
      </c>
      <c r="K71" s="21">
        <v>2200</v>
      </c>
      <c r="L71" s="21">
        <v>2200</v>
      </c>
      <c r="M71" s="21">
        <v>2200</v>
      </c>
      <c r="N71" s="21">
        <v>2200</v>
      </c>
      <c r="O71" s="21">
        <v>2200</v>
      </c>
      <c r="P71" s="21">
        <v>2200</v>
      </c>
      <c r="Q71" s="21">
        <v>2200</v>
      </c>
      <c r="R71" s="21">
        <v>2200</v>
      </c>
      <c r="S71" s="21">
        <v>2200</v>
      </c>
      <c r="T71" s="21">
        <v>2200</v>
      </c>
      <c r="U71" s="21">
        <v>2200</v>
      </c>
      <c r="V71" s="21">
        <v>2200</v>
      </c>
      <c r="W71" s="17"/>
      <c r="X71" s="17"/>
      <c r="Y71" s="17"/>
      <c r="Z71" s="17"/>
      <c r="AA71" s="17"/>
      <c r="AB71" s="17"/>
      <c r="AC71" s="17"/>
      <c r="AD71" s="17"/>
      <c r="AE71" s="17"/>
      <c r="AF71" s="17"/>
      <c r="AG71" s="17"/>
      <c r="AH71" s="17"/>
      <c r="AI71" s="17"/>
      <c r="AJ71" s="17"/>
      <c r="AK71" s="17"/>
    </row>
    <row r="72" spans="1:37" s="3" customFormat="1" ht="12" x14ac:dyDescent="0.3">
      <c r="A72" s="17"/>
      <c r="C72" s="3" t="s">
        <v>39</v>
      </c>
      <c r="D72" s="8" t="s">
        <v>36</v>
      </c>
      <c r="E72" s="17"/>
      <c r="F72" s="20">
        <f>F68*F70/1000</f>
        <v>23.333333333333336</v>
      </c>
      <c r="G72" s="20">
        <f t="shared" ref="G72:V73" si="27">G68*G70/1000</f>
        <v>23.333333333333336</v>
      </c>
      <c r="H72" s="20">
        <f t="shared" si="27"/>
        <v>23.333333333333336</v>
      </c>
      <c r="I72" s="20">
        <f t="shared" si="27"/>
        <v>23.333333333333336</v>
      </c>
      <c r="J72" s="20">
        <f t="shared" si="27"/>
        <v>23.333333333333336</v>
      </c>
      <c r="K72" s="20">
        <f t="shared" si="27"/>
        <v>23.333333333333336</v>
      </c>
      <c r="L72" s="20">
        <f t="shared" si="27"/>
        <v>23.333333333333336</v>
      </c>
      <c r="M72" s="20">
        <f t="shared" si="27"/>
        <v>23.333333333333336</v>
      </c>
      <c r="N72" s="20">
        <f t="shared" si="27"/>
        <v>23.333333333333336</v>
      </c>
      <c r="O72" s="20">
        <f t="shared" si="27"/>
        <v>23.333333333333336</v>
      </c>
      <c r="P72" s="20">
        <f t="shared" si="27"/>
        <v>23.333333333333336</v>
      </c>
      <c r="Q72" s="20">
        <f t="shared" si="27"/>
        <v>23.333333333333336</v>
      </c>
      <c r="R72" s="20">
        <f t="shared" si="27"/>
        <v>23.333333333333336</v>
      </c>
      <c r="S72" s="20">
        <f t="shared" si="27"/>
        <v>23.333333333333336</v>
      </c>
      <c r="T72" s="20">
        <f t="shared" si="27"/>
        <v>23.333333333333336</v>
      </c>
      <c r="U72" s="20">
        <f t="shared" si="27"/>
        <v>23.333333333333336</v>
      </c>
      <c r="V72" s="20">
        <f t="shared" si="27"/>
        <v>23.333333333333336</v>
      </c>
      <c r="W72" s="17"/>
      <c r="X72" s="17"/>
      <c r="Y72" s="17"/>
      <c r="Z72" s="17"/>
      <c r="AA72" s="17"/>
      <c r="AB72" s="17"/>
      <c r="AC72" s="17"/>
      <c r="AD72" s="17"/>
      <c r="AE72" s="17"/>
      <c r="AF72" s="17"/>
      <c r="AG72" s="17"/>
      <c r="AH72" s="17"/>
      <c r="AI72" s="17"/>
      <c r="AJ72" s="17"/>
      <c r="AK72" s="17"/>
    </row>
    <row r="73" spans="1:37" s="3" customFormat="1" ht="12" x14ac:dyDescent="0.3">
      <c r="A73" s="17"/>
      <c r="C73" s="3" t="s">
        <v>40</v>
      </c>
      <c r="D73" s="8" t="s">
        <v>36</v>
      </c>
      <c r="E73" s="17"/>
      <c r="F73" s="20">
        <f>F69*F71/1000</f>
        <v>95.477124183006538</v>
      </c>
      <c r="G73" s="20">
        <f t="shared" si="27"/>
        <v>95.477124183006538</v>
      </c>
      <c r="H73" s="20">
        <f t="shared" si="27"/>
        <v>95.477124183006538</v>
      </c>
      <c r="I73" s="20">
        <f t="shared" si="27"/>
        <v>95.477124183006538</v>
      </c>
      <c r="J73" s="20">
        <f t="shared" si="27"/>
        <v>95.477124183006538</v>
      </c>
      <c r="K73" s="20">
        <f t="shared" si="27"/>
        <v>95.477124183006538</v>
      </c>
      <c r="L73" s="20">
        <f>L69*L71/1000</f>
        <v>95.477124183006538</v>
      </c>
      <c r="M73" s="20">
        <f t="shared" si="27"/>
        <v>95.477124183006538</v>
      </c>
      <c r="N73" s="20">
        <f t="shared" si="27"/>
        <v>95.477124183006538</v>
      </c>
      <c r="O73" s="20">
        <f t="shared" si="27"/>
        <v>95.477124183006538</v>
      </c>
      <c r="P73" s="20">
        <f t="shared" si="27"/>
        <v>95.477124183006538</v>
      </c>
      <c r="Q73" s="20">
        <f t="shared" si="27"/>
        <v>95.477124183006538</v>
      </c>
      <c r="R73" s="20">
        <f t="shared" si="27"/>
        <v>95.477124183006538</v>
      </c>
      <c r="S73" s="20">
        <f t="shared" si="27"/>
        <v>95.477124183006538</v>
      </c>
      <c r="T73" s="20">
        <f t="shared" si="27"/>
        <v>95.477124183006538</v>
      </c>
      <c r="U73" s="20">
        <f t="shared" si="27"/>
        <v>95.477124183006538</v>
      </c>
      <c r="V73" s="20">
        <f t="shared" si="27"/>
        <v>95.477124183006538</v>
      </c>
      <c r="W73" s="17"/>
      <c r="X73" s="17"/>
      <c r="Y73" s="17"/>
      <c r="Z73" s="17"/>
      <c r="AA73" s="17"/>
      <c r="AB73" s="17"/>
      <c r="AC73" s="17"/>
      <c r="AD73" s="17"/>
      <c r="AE73" s="17"/>
      <c r="AF73" s="17"/>
      <c r="AG73" s="17"/>
      <c r="AH73" s="17"/>
      <c r="AI73" s="17"/>
      <c r="AJ73" s="17"/>
      <c r="AK73" s="17"/>
    </row>
    <row r="74" spans="1:37" s="3" customFormat="1" ht="12" x14ac:dyDescent="0.3">
      <c r="A74" s="17"/>
      <c r="D74" s="8"/>
      <c r="E74" s="17"/>
      <c r="F74" s="20"/>
      <c r="G74" s="20"/>
      <c r="H74" s="20"/>
      <c r="I74" s="20"/>
      <c r="J74" s="20"/>
      <c r="K74" s="20"/>
      <c r="L74" s="20"/>
      <c r="M74" s="20"/>
      <c r="N74" s="20"/>
      <c r="O74" s="20"/>
      <c r="P74" s="20"/>
      <c r="Q74" s="20"/>
      <c r="R74" s="20"/>
      <c r="S74" s="20"/>
      <c r="T74" s="20"/>
      <c r="U74" s="20"/>
      <c r="V74" s="20"/>
      <c r="W74" s="17"/>
      <c r="X74" s="17"/>
      <c r="Y74" s="17"/>
      <c r="Z74" s="17"/>
      <c r="AA74" s="17"/>
      <c r="AB74" s="17"/>
      <c r="AC74" s="17"/>
      <c r="AD74" s="17"/>
      <c r="AE74" s="17"/>
      <c r="AF74" s="17"/>
      <c r="AG74" s="17"/>
      <c r="AH74" s="17"/>
      <c r="AI74" s="17"/>
      <c r="AJ74" s="17"/>
      <c r="AK74" s="17"/>
    </row>
    <row r="75" spans="1:37" s="3" customFormat="1" ht="12" x14ac:dyDescent="0.3">
      <c r="A75" s="17"/>
      <c r="C75" s="9" t="s">
        <v>232</v>
      </c>
      <c r="D75" s="8"/>
      <c r="E75" s="17"/>
      <c r="F75" s="20"/>
      <c r="G75" s="20"/>
      <c r="H75" s="20"/>
      <c r="I75" s="20"/>
      <c r="J75" s="20"/>
      <c r="K75" s="20"/>
      <c r="L75" s="20"/>
      <c r="M75" s="20"/>
      <c r="N75" s="20"/>
      <c r="O75" s="20"/>
      <c r="P75" s="20"/>
      <c r="Q75" s="20"/>
      <c r="R75" s="20"/>
      <c r="S75" s="20"/>
      <c r="T75" s="20"/>
      <c r="U75" s="20"/>
      <c r="V75" s="20"/>
      <c r="W75" s="17"/>
      <c r="X75" s="17"/>
      <c r="Y75" s="17"/>
      <c r="Z75" s="17"/>
      <c r="AA75" s="17"/>
      <c r="AB75" s="17"/>
      <c r="AC75" s="17"/>
      <c r="AD75" s="17"/>
      <c r="AE75" s="17"/>
      <c r="AF75" s="17"/>
      <c r="AG75" s="17"/>
      <c r="AH75" s="17"/>
      <c r="AI75" s="17"/>
      <c r="AJ75" s="17"/>
      <c r="AK75" s="17"/>
    </row>
    <row r="76" spans="1:37" s="3" customFormat="1" ht="12" x14ac:dyDescent="0.3">
      <c r="A76" s="17"/>
      <c r="C76" s="3" t="s">
        <v>234</v>
      </c>
      <c r="D76" s="53" t="s">
        <v>225</v>
      </c>
      <c r="E76" s="17"/>
      <c r="F76" s="20"/>
      <c r="G76" s="54" t="s">
        <v>226</v>
      </c>
      <c r="H76" s="20"/>
      <c r="I76" s="20"/>
      <c r="J76" s="20"/>
      <c r="K76" s="20"/>
      <c r="L76" s="20"/>
      <c r="M76" s="20"/>
      <c r="N76" s="20"/>
      <c r="O76" s="20"/>
      <c r="P76" s="20"/>
      <c r="Q76" s="20"/>
      <c r="R76" s="20"/>
      <c r="S76" s="20"/>
      <c r="T76" s="20"/>
      <c r="U76" s="20"/>
      <c r="V76" s="20"/>
      <c r="W76" s="17"/>
      <c r="X76" s="17"/>
      <c r="Y76" s="17"/>
      <c r="Z76" s="17"/>
      <c r="AA76" s="17"/>
      <c r="AB76" s="17"/>
      <c r="AC76" s="17"/>
      <c r="AD76" s="17"/>
      <c r="AE76" s="17"/>
      <c r="AF76" s="17"/>
      <c r="AG76" s="17"/>
      <c r="AH76" s="17"/>
      <c r="AI76" s="17"/>
      <c r="AJ76" s="17"/>
      <c r="AK76" s="17"/>
    </row>
    <row r="77" spans="1:37" s="3" customFormat="1" ht="12" x14ac:dyDescent="0.3">
      <c r="A77" s="17"/>
      <c r="C77" s="3" t="s">
        <v>95</v>
      </c>
      <c r="D77" s="8" t="s">
        <v>32</v>
      </c>
      <c r="E77" s="17"/>
      <c r="F77" s="21">
        <f>F72*F15</f>
        <v>0</v>
      </c>
      <c r="G77" s="21">
        <f>IF(G$9&gt;$D$6,0,F77)</f>
        <v>0</v>
      </c>
      <c r="H77" s="21">
        <f t="shared" ref="H77:V92" si="28">IF(H$9&gt;$D$6,0,G77)</f>
        <v>0</v>
      </c>
      <c r="I77" s="21">
        <f t="shared" si="28"/>
        <v>0</v>
      </c>
      <c r="J77" s="21">
        <f t="shared" si="28"/>
        <v>0</v>
      </c>
      <c r="K77" s="21">
        <f t="shared" si="28"/>
        <v>0</v>
      </c>
      <c r="L77" s="21">
        <f t="shared" si="28"/>
        <v>0</v>
      </c>
      <c r="M77" s="21">
        <f t="shared" si="28"/>
        <v>0</v>
      </c>
      <c r="N77" s="21">
        <f t="shared" si="28"/>
        <v>0</v>
      </c>
      <c r="O77" s="21">
        <f t="shared" si="28"/>
        <v>0</v>
      </c>
      <c r="P77" s="21">
        <f t="shared" si="28"/>
        <v>0</v>
      </c>
      <c r="Q77" s="21">
        <f t="shared" si="28"/>
        <v>0</v>
      </c>
      <c r="R77" s="21">
        <f t="shared" si="28"/>
        <v>0</v>
      </c>
      <c r="S77" s="21">
        <f t="shared" si="28"/>
        <v>0</v>
      </c>
      <c r="T77" s="21">
        <f t="shared" si="28"/>
        <v>0</v>
      </c>
      <c r="U77" s="21">
        <f t="shared" si="28"/>
        <v>0</v>
      </c>
      <c r="V77" s="21">
        <f t="shared" si="28"/>
        <v>0</v>
      </c>
      <c r="W77" s="17"/>
      <c r="X77" s="17"/>
      <c r="Y77" s="17"/>
      <c r="Z77" s="17"/>
      <c r="AA77" s="17"/>
      <c r="AB77" s="17"/>
      <c r="AC77" s="17"/>
      <c r="AD77" s="17"/>
      <c r="AE77" s="17"/>
      <c r="AF77" s="17"/>
      <c r="AG77" s="17"/>
      <c r="AH77" s="17"/>
      <c r="AI77" s="17"/>
      <c r="AJ77" s="17"/>
      <c r="AK77" s="17"/>
    </row>
    <row r="78" spans="1:37" s="3" customFormat="1" ht="12" x14ac:dyDescent="0.3">
      <c r="A78" s="17"/>
      <c r="C78" s="3" t="s">
        <v>96</v>
      </c>
      <c r="D78" s="8" t="s">
        <v>32</v>
      </c>
      <c r="E78" s="17"/>
      <c r="F78" s="19"/>
      <c r="G78" s="21">
        <f>G72*G15</f>
        <v>0</v>
      </c>
      <c r="H78" s="21">
        <f t="shared" si="28"/>
        <v>0</v>
      </c>
      <c r="I78" s="21">
        <f t="shared" si="28"/>
        <v>0</v>
      </c>
      <c r="J78" s="21">
        <f t="shared" si="28"/>
        <v>0</v>
      </c>
      <c r="K78" s="21">
        <f t="shared" si="28"/>
        <v>0</v>
      </c>
      <c r="L78" s="21">
        <f t="shared" si="28"/>
        <v>0</v>
      </c>
      <c r="M78" s="21">
        <f t="shared" si="28"/>
        <v>0</v>
      </c>
      <c r="N78" s="21">
        <f t="shared" si="28"/>
        <v>0</v>
      </c>
      <c r="O78" s="21">
        <f t="shared" si="28"/>
        <v>0</v>
      </c>
      <c r="P78" s="21">
        <f t="shared" si="28"/>
        <v>0</v>
      </c>
      <c r="Q78" s="21">
        <f t="shared" si="28"/>
        <v>0</v>
      </c>
      <c r="R78" s="21">
        <f t="shared" si="28"/>
        <v>0</v>
      </c>
      <c r="S78" s="21">
        <f t="shared" si="28"/>
        <v>0</v>
      </c>
      <c r="T78" s="21">
        <f t="shared" si="28"/>
        <v>0</v>
      </c>
      <c r="U78" s="21">
        <f t="shared" si="28"/>
        <v>0</v>
      </c>
      <c r="V78" s="21">
        <f t="shared" si="28"/>
        <v>0</v>
      </c>
      <c r="W78" s="17"/>
      <c r="X78" s="17"/>
      <c r="Y78" s="17"/>
      <c r="Z78" s="17"/>
      <c r="AA78" s="17"/>
      <c r="AB78" s="17"/>
      <c r="AC78" s="17"/>
      <c r="AD78" s="17"/>
      <c r="AE78" s="17"/>
      <c r="AF78" s="17"/>
      <c r="AG78" s="17"/>
      <c r="AH78" s="17"/>
      <c r="AI78" s="17"/>
      <c r="AJ78" s="17"/>
      <c r="AK78" s="17"/>
    </row>
    <row r="79" spans="1:37" s="3" customFormat="1" ht="12" x14ac:dyDescent="0.3">
      <c r="A79" s="17"/>
      <c r="C79" s="3" t="s">
        <v>97</v>
      </c>
      <c r="D79" s="8" t="s">
        <v>32</v>
      </c>
      <c r="E79" s="17"/>
      <c r="F79" s="19"/>
      <c r="G79" s="19"/>
      <c r="H79" s="21">
        <f>H72*H15</f>
        <v>238.07692628739335</v>
      </c>
      <c r="I79" s="21">
        <f t="shared" si="28"/>
        <v>238.07692628739335</v>
      </c>
      <c r="J79" s="21">
        <f t="shared" si="28"/>
        <v>238.07692628739335</v>
      </c>
      <c r="K79" s="21">
        <f t="shared" si="28"/>
        <v>238.07692628739335</v>
      </c>
      <c r="L79" s="21">
        <f t="shared" si="28"/>
        <v>238.07692628739335</v>
      </c>
      <c r="M79" s="21">
        <f t="shared" si="28"/>
        <v>238.07692628739335</v>
      </c>
      <c r="N79" s="21">
        <f t="shared" si="28"/>
        <v>238.07692628739335</v>
      </c>
      <c r="O79" s="21">
        <f t="shared" si="28"/>
        <v>238.07692628739335</v>
      </c>
      <c r="P79" s="21">
        <f t="shared" si="28"/>
        <v>238.07692628739335</v>
      </c>
      <c r="Q79" s="21">
        <f t="shared" si="28"/>
        <v>238.07692628739335</v>
      </c>
      <c r="R79" s="21">
        <f t="shared" si="28"/>
        <v>238.07692628739335</v>
      </c>
      <c r="S79" s="21">
        <f t="shared" si="28"/>
        <v>238.07692628739335</v>
      </c>
      <c r="T79" s="21">
        <f t="shared" si="28"/>
        <v>238.07692628739335</v>
      </c>
      <c r="U79" s="21">
        <f t="shared" si="28"/>
        <v>238.07692628739335</v>
      </c>
      <c r="V79" s="21">
        <f t="shared" si="28"/>
        <v>238.07692628739335</v>
      </c>
      <c r="W79" s="17"/>
      <c r="X79" s="17"/>
      <c r="Y79" s="17"/>
      <c r="Z79" s="17"/>
      <c r="AA79" s="17"/>
      <c r="AB79" s="17"/>
      <c r="AC79" s="17"/>
      <c r="AD79" s="17"/>
      <c r="AE79" s="17"/>
      <c r="AF79" s="17"/>
      <c r="AG79" s="17"/>
      <c r="AH79" s="17"/>
      <c r="AI79" s="17"/>
      <c r="AJ79" s="17"/>
      <c r="AK79" s="17"/>
    </row>
    <row r="80" spans="1:37" s="3" customFormat="1" ht="12" x14ac:dyDescent="0.3">
      <c r="A80" s="17"/>
      <c r="C80" s="3" t="s">
        <v>98</v>
      </c>
      <c r="D80" s="8" t="s">
        <v>32</v>
      </c>
      <c r="E80" s="17"/>
      <c r="F80" s="19"/>
      <c r="G80" s="19"/>
      <c r="H80" s="19"/>
      <c r="I80" s="21">
        <f>I72*I15</f>
        <v>166.54816607035045</v>
      </c>
      <c r="J80" s="21">
        <f t="shared" si="28"/>
        <v>166.54816607035045</v>
      </c>
      <c r="K80" s="21">
        <f t="shared" si="28"/>
        <v>166.54816607035045</v>
      </c>
      <c r="L80" s="21">
        <f t="shared" si="28"/>
        <v>166.54816607035045</v>
      </c>
      <c r="M80" s="21">
        <f t="shared" si="28"/>
        <v>166.54816607035045</v>
      </c>
      <c r="N80" s="21">
        <f t="shared" si="28"/>
        <v>166.54816607035045</v>
      </c>
      <c r="O80" s="21">
        <f t="shared" si="28"/>
        <v>166.54816607035045</v>
      </c>
      <c r="P80" s="21">
        <f t="shared" si="28"/>
        <v>166.54816607035045</v>
      </c>
      <c r="Q80" s="21">
        <f t="shared" si="28"/>
        <v>166.54816607035045</v>
      </c>
      <c r="R80" s="21">
        <f t="shared" si="28"/>
        <v>166.54816607035045</v>
      </c>
      <c r="S80" s="21">
        <f t="shared" si="28"/>
        <v>166.54816607035045</v>
      </c>
      <c r="T80" s="21">
        <f t="shared" si="28"/>
        <v>166.54816607035045</v>
      </c>
      <c r="U80" s="21">
        <f t="shared" si="28"/>
        <v>166.54816607035045</v>
      </c>
      <c r="V80" s="21">
        <f t="shared" si="28"/>
        <v>166.54816607035045</v>
      </c>
      <c r="W80" s="17"/>
      <c r="X80" s="17"/>
      <c r="Y80" s="17"/>
      <c r="Z80" s="17"/>
      <c r="AA80" s="17"/>
      <c r="AB80" s="17"/>
      <c r="AC80" s="17"/>
      <c r="AD80" s="17"/>
      <c r="AE80" s="17"/>
      <c r="AF80" s="17"/>
      <c r="AG80" s="17"/>
      <c r="AH80" s="17"/>
      <c r="AI80" s="17"/>
      <c r="AJ80" s="17"/>
      <c r="AK80" s="17"/>
    </row>
    <row r="81" spans="1:40" s="3" customFormat="1" ht="12" x14ac:dyDescent="0.3">
      <c r="A81" s="17"/>
      <c r="C81" s="3" t="s">
        <v>99</v>
      </c>
      <c r="D81" s="8" t="s">
        <v>32</v>
      </c>
      <c r="E81" s="17"/>
      <c r="F81" s="19"/>
      <c r="G81" s="19"/>
      <c r="H81" s="19"/>
      <c r="I81" s="19"/>
      <c r="J81" s="21">
        <f>J72*J15</f>
        <v>91.739709856377402</v>
      </c>
      <c r="K81" s="21">
        <f t="shared" si="28"/>
        <v>91.739709856377402</v>
      </c>
      <c r="L81" s="21">
        <f t="shared" si="28"/>
        <v>91.739709856377402</v>
      </c>
      <c r="M81" s="21">
        <f t="shared" si="28"/>
        <v>91.739709856377402</v>
      </c>
      <c r="N81" s="21">
        <f t="shared" si="28"/>
        <v>91.739709856377402</v>
      </c>
      <c r="O81" s="21">
        <f t="shared" si="28"/>
        <v>91.739709856377402</v>
      </c>
      <c r="P81" s="21">
        <f t="shared" si="28"/>
        <v>91.739709856377402</v>
      </c>
      <c r="Q81" s="21">
        <f t="shared" si="28"/>
        <v>91.739709856377402</v>
      </c>
      <c r="R81" s="21">
        <f t="shared" si="28"/>
        <v>91.739709856377402</v>
      </c>
      <c r="S81" s="21">
        <f t="shared" si="28"/>
        <v>91.739709856377402</v>
      </c>
      <c r="T81" s="21">
        <f t="shared" si="28"/>
        <v>91.739709856377402</v>
      </c>
      <c r="U81" s="21">
        <f t="shared" si="28"/>
        <v>91.739709856377402</v>
      </c>
      <c r="V81" s="21">
        <f t="shared" si="28"/>
        <v>91.739709856377402</v>
      </c>
      <c r="W81" s="17"/>
      <c r="X81" s="17"/>
      <c r="Y81" s="17"/>
      <c r="Z81" s="17"/>
      <c r="AA81" s="17"/>
      <c r="AB81" s="17"/>
      <c r="AC81" s="17"/>
      <c r="AD81" s="17"/>
      <c r="AE81" s="17"/>
      <c r="AF81" s="17"/>
      <c r="AG81" s="17"/>
      <c r="AH81" s="17"/>
      <c r="AI81" s="17"/>
      <c r="AJ81" s="17"/>
      <c r="AK81" s="17"/>
    </row>
    <row r="82" spans="1:40" s="3" customFormat="1" ht="12" x14ac:dyDescent="0.3">
      <c r="A82" s="17"/>
      <c r="C82" s="3" t="s">
        <v>100</v>
      </c>
      <c r="D82" s="8" t="s">
        <v>32</v>
      </c>
      <c r="E82" s="17"/>
      <c r="F82" s="19"/>
      <c r="G82" s="19"/>
      <c r="H82" s="19"/>
      <c r="I82" s="19"/>
      <c r="J82" s="19"/>
      <c r="K82" s="21">
        <f>K72*K15</f>
        <v>43.460014362204305</v>
      </c>
      <c r="L82" s="21">
        <f t="shared" si="28"/>
        <v>43.460014362204305</v>
      </c>
      <c r="M82" s="21">
        <f t="shared" si="28"/>
        <v>43.460014362204305</v>
      </c>
      <c r="N82" s="21">
        <f t="shared" si="28"/>
        <v>43.460014362204305</v>
      </c>
      <c r="O82" s="21">
        <f t="shared" si="28"/>
        <v>43.460014362204305</v>
      </c>
      <c r="P82" s="21">
        <f t="shared" si="28"/>
        <v>43.460014362204305</v>
      </c>
      <c r="Q82" s="21">
        <f t="shared" si="28"/>
        <v>43.460014362204305</v>
      </c>
      <c r="R82" s="21">
        <f t="shared" si="28"/>
        <v>43.460014362204305</v>
      </c>
      <c r="S82" s="21">
        <f t="shared" si="28"/>
        <v>43.460014362204305</v>
      </c>
      <c r="T82" s="21">
        <f t="shared" si="28"/>
        <v>43.460014362204305</v>
      </c>
      <c r="U82" s="21">
        <f t="shared" si="28"/>
        <v>43.460014362204305</v>
      </c>
      <c r="V82" s="21">
        <f t="shared" si="28"/>
        <v>43.460014362204305</v>
      </c>
      <c r="W82" s="17"/>
      <c r="X82" s="17"/>
      <c r="Y82" s="17"/>
      <c r="Z82" s="17"/>
      <c r="AA82" s="17"/>
      <c r="AB82" s="17"/>
      <c r="AC82" s="17"/>
      <c r="AD82" s="17"/>
      <c r="AE82" s="17"/>
      <c r="AF82" s="17"/>
      <c r="AG82" s="17"/>
      <c r="AH82" s="17"/>
      <c r="AI82" s="17"/>
      <c r="AJ82" s="17"/>
      <c r="AK82" s="17"/>
    </row>
    <row r="83" spans="1:40" s="3" customFormat="1" ht="12" x14ac:dyDescent="0.3">
      <c r="A83" s="17"/>
      <c r="C83" s="3" t="s">
        <v>101</v>
      </c>
      <c r="D83" s="8" t="s">
        <v>32</v>
      </c>
      <c r="E83" s="17"/>
      <c r="F83" s="19"/>
      <c r="G83" s="19"/>
      <c r="H83" s="19"/>
      <c r="I83" s="19"/>
      <c r="J83" s="19"/>
      <c r="K83" s="19"/>
      <c r="L83" s="21">
        <f>L72*L15</f>
        <v>28.678944076689863</v>
      </c>
      <c r="M83" s="21">
        <f t="shared" si="28"/>
        <v>28.678944076689863</v>
      </c>
      <c r="N83" s="21">
        <f t="shared" si="28"/>
        <v>28.678944076689863</v>
      </c>
      <c r="O83" s="21">
        <f t="shared" si="28"/>
        <v>28.678944076689863</v>
      </c>
      <c r="P83" s="21">
        <f t="shared" si="28"/>
        <v>28.678944076689863</v>
      </c>
      <c r="Q83" s="21">
        <f t="shared" si="28"/>
        <v>28.678944076689863</v>
      </c>
      <c r="R83" s="21">
        <f t="shared" si="28"/>
        <v>28.678944076689863</v>
      </c>
      <c r="S83" s="21">
        <f t="shared" si="28"/>
        <v>28.678944076689863</v>
      </c>
      <c r="T83" s="21">
        <f t="shared" si="28"/>
        <v>28.678944076689863</v>
      </c>
      <c r="U83" s="21">
        <f t="shared" si="28"/>
        <v>28.678944076689863</v>
      </c>
      <c r="V83" s="21">
        <f t="shared" si="28"/>
        <v>28.678944076689863</v>
      </c>
      <c r="W83" s="17"/>
      <c r="X83" s="17"/>
      <c r="Y83" s="17"/>
      <c r="Z83" s="17"/>
      <c r="AA83" s="17"/>
      <c r="AB83" s="17"/>
      <c r="AC83" s="17"/>
      <c r="AD83" s="17"/>
      <c r="AE83" s="17"/>
      <c r="AF83" s="17"/>
      <c r="AG83" s="17"/>
      <c r="AH83" s="17"/>
      <c r="AI83" s="17"/>
      <c r="AJ83" s="17"/>
      <c r="AK83" s="17"/>
    </row>
    <row r="84" spans="1:40" s="3" customFormat="1" ht="12" x14ac:dyDescent="0.3">
      <c r="A84" s="17"/>
      <c r="C84" s="3" t="s">
        <v>147</v>
      </c>
      <c r="D84" s="8" t="s">
        <v>32</v>
      </c>
      <c r="E84" s="17"/>
      <c r="F84" s="19"/>
      <c r="G84" s="19"/>
      <c r="H84" s="19"/>
      <c r="I84" s="19"/>
      <c r="J84" s="19"/>
      <c r="K84" s="19"/>
      <c r="L84" s="21"/>
      <c r="M84" s="21">
        <f>M72*M15</f>
        <v>21.418262277346916</v>
      </c>
      <c r="N84" s="21">
        <f t="shared" si="28"/>
        <v>21.418262277346916</v>
      </c>
      <c r="O84" s="21">
        <f t="shared" si="28"/>
        <v>21.418262277346916</v>
      </c>
      <c r="P84" s="21">
        <f t="shared" si="28"/>
        <v>21.418262277346916</v>
      </c>
      <c r="Q84" s="21">
        <f t="shared" si="28"/>
        <v>21.418262277346916</v>
      </c>
      <c r="R84" s="21">
        <f t="shared" si="28"/>
        <v>21.418262277346916</v>
      </c>
      <c r="S84" s="21">
        <f t="shared" si="28"/>
        <v>21.418262277346916</v>
      </c>
      <c r="T84" s="21">
        <f t="shared" si="28"/>
        <v>21.418262277346916</v>
      </c>
      <c r="U84" s="21">
        <f t="shared" si="28"/>
        <v>21.418262277346916</v>
      </c>
      <c r="V84" s="21">
        <f t="shared" si="28"/>
        <v>21.418262277346916</v>
      </c>
      <c r="W84" s="17"/>
      <c r="X84" s="17"/>
      <c r="Y84" s="17"/>
      <c r="Z84" s="17"/>
      <c r="AA84" s="17"/>
      <c r="AB84" s="17"/>
      <c r="AC84" s="17"/>
      <c r="AD84" s="17"/>
      <c r="AE84" s="17"/>
      <c r="AF84" s="17"/>
      <c r="AG84" s="17"/>
      <c r="AH84" s="17"/>
      <c r="AI84" s="17"/>
      <c r="AJ84" s="17"/>
      <c r="AK84" s="17"/>
    </row>
    <row r="85" spans="1:40" s="3" customFormat="1" ht="12" x14ac:dyDescent="0.3">
      <c r="A85" s="17"/>
      <c r="C85" s="3" t="s">
        <v>148</v>
      </c>
      <c r="D85" s="8" t="s">
        <v>32</v>
      </c>
      <c r="E85" s="17"/>
      <c r="F85" s="19"/>
      <c r="G85" s="19"/>
      <c r="H85" s="19"/>
      <c r="I85" s="19"/>
      <c r="J85" s="19"/>
      <c r="K85" s="19"/>
      <c r="L85" s="21"/>
      <c r="M85" s="21"/>
      <c r="N85" s="21">
        <f>N72*N15</f>
        <v>14.797591543046506</v>
      </c>
      <c r="O85" s="21">
        <f t="shared" si="28"/>
        <v>14.797591543046506</v>
      </c>
      <c r="P85" s="21">
        <f t="shared" si="28"/>
        <v>14.797591543046506</v>
      </c>
      <c r="Q85" s="21">
        <f t="shared" si="28"/>
        <v>14.797591543046506</v>
      </c>
      <c r="R85" s="21">
        <f t="shared" si="28"/>
        <v>14.797591543046506</v>
      </c>
      <c r="S85" s="21">
        <f t="shared" si="28"/>
        <v>14.797591543046506</v>
      </c>
      <c r="T85" s="21">
        <f t="shared" si="28"/>
        <v>14.797591543046506</v>
      </c>
      <c r="U85" s="21">
        <f t="shared" si="28"/>
        <v>14.797591543046506</v>
      </c>
      <c r="V85" s="21">
        <f t="shared" si="28"/>
        <v>14.797591543046506</v>
      </c>
      <c r="W85" s="17"/>
      <c r="X85" s="17"/>
      <c r="Y85" s="17"/>
      <c r="Z85" s="17"/>
      <c r="AA85" s="17"/>
      <c r="AB85" s="17"/>
      <c r="AC85" s="17"/>
      <c r="AD85" s="17"/>
      <c r="AE85" s="17"/>
      <c r="AF85" s="17"/>
      <c r="AG85" s="17"/>
      <c r="AH85" s="17"/>
      <c r="AI85" s="17"/>
      <c r="AJ85" s="17"/>
      <c r="AK85" s="17"/>
    </row>
    <row r="86" spans="1:40" s="3" customFormat="1" ht="12" x14ac:dyDescent="0.3">
      <c r="A86" s="17"/>
      <c r="C86" s="3" t="s">
        <v>149</v>
      </c>
      <c r="D86" s="8" t="s">
        <v>32</v>
      </c>
      <c r="E86" s="17"/>
      <c r="F86" s="19"/>
      <c r="G86" s="19"/>
      <c r="H86" s="19"/>
      <c r="I86" s="19"/>
      <c r="J86" s="19"/>
      <c r="K86" s="19"/>
      <c r="L86" s="21"/>
      <c r="M86" s="21"/>
      <c r="N86" s="21"/>
      <c r="O86" s="21">
        <f>O72*O15</f>
        <v>15.724958161623407</v>
      </c>
      <c r="P86" s="21">
        <f t="shared" si="28"/>
        <v>15.724958161623407</v>
      </c>
      <c r="Q86" s="21">
        <f t="shared" si="28"/>
        <v>15.724958161623407</v>
      </c>
      <c r="R86" s="21">
        <f t="shared" si="28"/>
        <v>15.724958161623407</v>
      </c>
      <c r="S86" s="21">
        <f t="shared" si="28"/>
        <v>15.724958161623407</v>
      </c>
      <c r="T86" s="21">
        <f t="shared" si="28"/>
        <v>15.724958161623407</v>
      </c>
      <c r="U86" s="21">
        <f t="shared" si="28"/>
        <v>15.724958161623407</v>
      </c>
      <c r="V86" s="21">
        <f t="shared" si="28"/>
        <v>15.724958161623407</v>
      </c>
      <c r="W86" s="17"/>
      <c r="X86" s="17"/>
      <c r="Y86" s="17"/>
      <c r="Z86" s="17"/>
      <c r="AA86" s="17"/>
      <c r="AB86" s="17"/>
      <c r="AC86" s="17"/>
      <c r="AD86" s="17"/>
      <c r="AE86" s="17"/>
      <c r="AF86" s="17"/>
      <c r="AG86" s="17"/>
      <c r="AH86" s="17"/>
      <c r="AI86" s="17"/>
      <c r="AJ86" s="17"/>
      <c r="AK86" s="17"/>
    </row>
    <row r="87" spans="1:40" s="3" customFormat="1" ht="12" x14ac:dyDescent="0.3">
      <c r="A87" s="17"/>
      <c r="C87" s="3" t="s">
        <v>150</v>
      </c>
      <c r="D87" s="8" t="s">
        <v>32</v>
      </c>
      <c r="E87" s="17"/>
      <c r="F87" s="19"/>
      <c r="G87" s="19"/>
      <c r="H87" s="19"/>
      <c r="I87" s="19"/>
      <c r="J87" s="19"/>
      <c r="K87" s="19"/>
      <c r="L87" s="21"/>
      <c r="M87" s="21"/>
      <c r="N87" s="21"/>
      <c r="O87" s="21"/>
      <c r="P87" s="21">
        <f>P72*P15</f>
        <v>16.926388436224759</v>
      </c>
      <c r="Q87" s="21">
        <f t="shared" si="28"/>
        <v>16.926388436224759</v>
      </c>
      <c r="R87" s="21">
        <f t="shared" si="28"/>
        <v>16.926388436224759</v>
      </c>
      <c r="S87" s="21">
        <f t="shared" si="28"/>
        <v>16.926388436224759</v>
      </c>
      <c r="T87" s="21">
        <f t="shared" si="28"/>
        <v>16.926388436224759</v>
      </c>
      <c r="U87" s="21">
        <f t="shared" si="28"/>
        <v>16.926388436224759</v>
      </c>
      <c r="V87" s="21">
        <f t="shared" si="28"/>
        <v>16.926388436224759</v>
      </c>
      <c r="W87" s="17"/>
      <c r="X87" s="17"/>
      <c r="Y87" s="17"/>
      <c r="Z87" s="17"/>
      <c r="AA87" s="17"/>
      <c r="AB87" s="17"/>
      <c r="AC87" s="17"/>
      <c r="AD87" s="17"/>
      <c r="AE87" s="17"/>
      <c r="AF87" s="17"/>
      <c r="AG87" s="17"/>
      <c r="AH87" s="17"/>
      <c r="AI87" s="17"/>
      <c r="AJ87" s="17"/>
      <c r="AK87" s="17"/>
    </row>
    <row r="88" spans="1:40" s="3" customFormat="1" ht="12" x14ac:dyDescent="0.3">
      <c r="A88" s="17"/>
      <c r="C88" s="3" t="s">
        <v>151</v>
      </c>
      <c r="D88" s="8" t="s">
        <v>32</v>
      </c>
      <c r="E88" s="17"/>
      <c r="F88" s="19"/>
      <c r="G88" s="19"/>
      <c r="H88" s="19"/>
      <c r="I88" s="19"/>
      <c r="J88" s="19"/>
      <c r="K88" s="19"/>
      <c r="L88" s="21"/>
      <c r="M88" s="21"/>
      <c r="N88" s="21"/>
      <c r="O88" s="21"/>
      <c r="P88" s="21"/>
      <c r="Q88" s="21">
        <f>Q72*Q15</f>
        <v>16.780992751981348</v>
      </c>
      <c r="R88" s="21">
        <f t="shared" si="28"/>
        <v>16.780992751981348</v>
      </c>
      <c r="S88" s="21">
        <f t="shared" si="28"/>
        <v>16.780992751981348</v>
      </c>
      <c r="T88" s="21">
        <f t="shared" si="28"/>
        <v>16.780992751981348</v>
      </c>
      <c r="U88" s="21">
        <f t="shared" si="28"/>
        <v>16.780992751981348</v>
      </c>
      <c r="V88" s="21">
        <f t="shared" si="28"/>
        <v>16.780992751981348</v>
      </c>
      <c r="W88" s="17"/>
      <c r="X88" s="17"/>
      <c r="Y88" s="17"/>
      <c r="Z88" s="17"/>
      <c r="AA88" s="17"/>
      <c r="AB88" s="17"/>
      <c r="AC88" s="17"/>
      <c r="AD88" s="17"/>
      <c r="AE88" s="17"/>
      <c r="AF88" s="17"/>
      <c r="AG88" s="17"/>
      <c r="AH88" s="17"/>
      <c r="AI88" s="17"/>
      <c r="AJ88" s="17"/>
      <c r="AK88" s="17"/>
    </row>
    <row r="89" spans="1:40" s="3" customFormat="1" ht="12" x14ac:dyDescent="0.3">
      <c r="A89" s="17"/>
      <c r="C89" s="3" t="s">
        <v>227</v>
      </c>
      <c r="D89" s="8" t="s">
        <v>32</v>
      </c>
      <c r="E89" s="17"/>
      <c r="F89" s="19"/>
      <c r="G89" s="19"/>
      <c r="H89" s="19"/>
      <c r="I89" s="19"/>
      <c r="J89" s="19"/>
      <c r="K89" s="19"/>
      <c r="L89" s="21"/>
      <c r="M89" s="21"/>
      <c r="N89" s="21"/>
      <c r="O89" s="21"/>
      <c r="P89" s="21"/>
      <c r="Q89" s="21"/>
      <c r="R89" s="21">
        <f>R72*R15</f>
        <v>15.697007225836646</v>
      </c>
      <c r="S89" s="21">
        <f t="shared" si="28"/>
        <v>15.697007225836646</v>
      </c>
      <c r="T89" s="21">
        <f t="shared" si="28"/>
        <v>15.697007225836646</v>
      </c>
      <c r="U89" s="21">
        <f t="shared" si="28"/>
        <v>15.697007225836646</v>
      </c>
      <c r="V89" s="21">
        <f t="shared" si="28"/>
        <v>15.697007225836646</v>
      </c>
      <c r="W89" s="17"/>
      <c r="X89" s="17"/>
      <c r="Y89" s="17"/>
      <c r="Z89" s="17"/>
      <c r="AA89" s="17"/>
      <c r="AB89" s="17"/>
      <c r="AC89" s="17"/>
      <c r="AD89" s="17"/>
      <c r="AE89" s="17"/>
      <c r="AF89" s="17"/>
      <c r="AG89" s="17"/>
      <c r="AH89" s="17"/>
      <c r="AI89" s="17"/>
      <c r="AJ89" s="17"/>
      <c r="AK89" s="17"/>
    </row>
    <row r="90" spans="1:40" s="3" customFormat="1" ht="12" x14ac:dyDescent="0.3">
      <c r="A90" s="17"/>
      <c r="C90" s="3" t="s">
        <v>228</v>
      </c>
      <c r="D90" s="8" t="s">
        <v>32</v>
      </c>
      <c r="E90" s="17"/>
      <c r="F90" s="19"/>
      <c r="G90" s="19"/>
      <c r="H90" s="19"/>
      <c r="I90" s="19"/>
      <c r="J90" s="19"/>
      <c r="K90" s="19"/>
      <c r="L90" s="21"/>
      <c r="M90" s="21"/>
      <c r="N90" s="21"/>
      <c r="O90" s="21"/>
      <c r="P90" s="21"/>
      <c r="Q90" s="21"/>
      <c r="R90" s="21"/>
      <c r="S90" s="21">
        <f>S72*S15</f>
        <v>14.831221913691321</v>
      </c>
      <c r="T90" s="21">
        <f t="shared" si="28"/>
        <v>14.831221913691321</v>
      </c>
      <c r="U90" s="21">
        <f t="shared" si="28"/>
        <v>14.831221913691321</v>
      </c>
      <c r="V90" s="21">
        <f t="shared" si="28"/>
        <v>14.831221913691321</v>
      </c>
      <c r="W90" s="17"/>
      <c r="X90" s="17"/>
      <c r="Y90" s="17"/>
      <c r="Z90" s="17"/>
      <c r="AA90" s="17"/>
      <c r="AB90" s="17"/>
      <c r="AC90" s="17"/>
      <c r="AD90" s="17"/>
      <c r="AE90" s="17"/>
      <c r="AF90" s="17"/>
      <c r="AG90" s="17"/>
      <c r="AH90" s="17"/>
      <c r="AI90" s="17"/>
      <c r="AJ90" s="17"/>
      <c r="AK90" s="17"/>
    </row>
    <row r="91" spans="1:40" s="3" customFormat="1" ht="12" x14ac:dyDescent="0.3">
      <c r="A91" s="17"/>
      <c r="C91" s="3" t="s">
        <v>229</v>
      </c>
      <c r="D91" s="8" t="s">
        <v>32</v>
      </c>
      <c r="E91" s="17"/>
      <c r="F91" s="19"/>
      <c r="G91" s="19"/>
      <c r="H91" s="19"/>
      <c r="I91" s="19"/>
      <c r="J91" s="19"/>
      <c r="K91" s="19"/>
      <c r="L91" s="21"/>
      <c r="M91" s="21"/>
      <c r="N91" s="21"/>
      <c r="O91" s="21"/>
      <c r="P91" s="21"/>
      <c r="Q91" s="21"/>
      <c r="R91" s="21"/>
      <c r="S91" s="21"/>
      <c r="T91" s="21">
        <f>T72*T15</f>
        <v>14.459522823138336</v>
      </c>
      <c r="U91" s="21">
        <f t="shared" si="28"/>
        <v>14.459522823138336</v>
      </c>
      <c r="V91" s="21">
        <f t="shared" si="28"/>
        <v>14.459522823138336</v>
      </c>
      <c r="W91" s="17"/>
      <c r="X91" s="17"/>
      <c r="Y91" s="17"/>
      <c r="Z91" s="17"/>
      <c r="AA91" s="17"/>
      <c r="AB91" s="17"/>
      <c r="AC91" s="17"/>
      <c r="AD91" s="17"/>
      <c r="AE91" s="17"/>
      <c r="AF91" s="17"/>
      <c r="AG91" s="17"/>
      <c r="AH91" s="17"/>
      <c r="AI91" s="17"/>
      <c r="AJ91" s="17"/>
      <c r="AK91" s="17"/>
    </row>
    <row r="92" spans="1:40" s="3" customFormat="1" ht="12" x14ac:dyDescent="0.3">
      <c r="A92" s="17"/>
      <c r="C92" s="3" t="s">
        <v>230</v>
      </c>
      <c r="D92" s="8" t="s">
        <v>32</v>
      </c>
      <c r="E92" s="17"/>
      <c r="F92" s="19"/>
      <c r="G92" s="19"/>
      <c r="H92" s="19"/>
      <c r="I92" s="19"/>
      <c r="J92" s="19"/>
      <c r="K92" s="19"/>
      <c r="L92" s="21"/>
      <c r="M92" s="21"/>
      <c r="N92" s="21"/>
      <c r="O92" s="21"/>
      <c r="P92" s="21"/>
      <c r="Q92" s="21"/>
      <c r="R92" s="21"/>
      <c r="S92" s="21"/>
      <c r="T92" s="21"/>
      <c r="U92" s="21">
        <f>U72*U15</f>
        <v>13.155671274351269</v>
      </c>
      <c r="V92" s="21">
        <f t="shared" si="28"/>
        <v>13.155671274351269</v>
      </c>
      <c r="W92" s="17"/>
      <c r="X92" s="17"/>
      <c r="Y92" s="17"/>
      <c r="Z92" s="17"/>
      <c r="AA92" s="17"/>
      <c r="AB92" s="17"/>
      <c r="AC92" s="17"/>
      <c r="AD92" s="17"/>
      <c r="AE92" s="17"/>
      <c r="AF92" s="17"/>
      <c r="AG92" s="17"/>
      <c r="AH92" s="17"/>
      <c r="AI92" s="17"/>
      <c r="AJ92" s="17"/>
      <c r="AK92" s="17"/>
    </row>
    <row r="93" spans="1:40" s="3" customFormat="1" ht="12" x14ac:dyDescent="0.3">
      <c r="A93" s="17"/>
      <c r="C93" s="3" t="s">
        <v>231</v>
      </c>
      <c r="D93" s="8" t="s">
        <v>32</v>
      </c>
      <c r="E93" s="17"/>
      <c r="F93" s="19"/>
      <c r="G93" s="19"/>
      <c r="H93" s="19"/>
      <c r="I93" s="19"/>
      <c r="J93" s="19"/>
      <c r="K93" s="19"/>
      <c r="L93" s="21"/>
      <c r="M93" s="21"/>
      <c r="N93" s="21"/>
      <c r="O93" s="21"/>
      <c r="P93" s="21"/>
      <c r="Q93" s="21"/>
      <c r="R93" s="21"/>
      <c r="S93" s="21"/>
      <c r="T93" s="21"/>
      <c r="U93" s="21"/>
      <c r="V93" s="21">
        <f>V72*V15</f>
        <v>12.046875935507432</v>
      </c>
      <c r="W93" s="17"/>
      <c r="X93" s="17"/>
      <c r="Y93" s="17"/>
      <c r="Z93" s="17"/>
      <c r="AA93" s="17"/>
      <c r="AB93" s="17"/>
      <c r="AC93" s="17"/>
      <c r="AD93" s="17"/>
      <c r="AE93" s="17"/>
      <c r="AF93" s="17"/>
      <c r="AG93" s="17"/>
      <c r="AH93" s="17"/>
      <c r="AI93" s="17"/>
      <c r="AJ93" s="17"/>
      <c r="AK93" s="17"/>
    </row>
    <row r="94" spans="1:40" s="3" customFormat="1" ht="12" x14ac:dyDescent="0.3">
      <c r="A94" s="17"/>
      <c r="C94" s="9" t="s">
        <v>246</v>
      </c>
      <c r="D94" s="10" t="s">
        <v>32</v>
      </c>
      <c r="E94" s="23"/>
      <c r="F94" s="22">
        <f>SUM(F77:F93)</f>
        <v>0</v>
      </c>
      <c r="G94" s="22">
        <f t="shared" ref="G94:V94" si="29">SUM(G77:G93)</f>
        <v>0</v>
      </c>
      <c r="H94" s="22">
        <f t="shared" si="29"/>
        <v>238.07692628739335</v>
      </c>
      <c r="I94" s="22">
        <f t="shared" si="29"/>
        <v>404.62509235774382</v>
      </c>
      <c r="J94" s="22">
        <f t="shared" si="29"/>
        <v>496.36480221412126</v>
      </c>
      <c r="K94" s="22">
        <f t="shared" si="29"/>
        <v>539.82481657632559</v>
      </c>
      <c r="L94" s="22">
        <f t="shared" si="29"/>
        <v>568.50376065301543</v>
      </c>
      <c r="M94" s="22">
        <f t="shared" si="29"/>
        <v>589.92202293036235</v>
      </c>
      <c r="N94" s="22">
        <f t="shared" si="29"/>
        <v>604.7196144734088</v>
      </c>
      <c r="O94" s="22">
        <f t="shared" si="29"/>
        <v>620.44457263503216</v>
      </c>
      <c r="P94" s="22">
        <f t="shared" si="29"/>
        <v>637.37096107125694</v>
      </c>
      <c r="Q94" s="22">
        <f t="shared" si="29"/>
        <v>654.15195382323827</v>
      </c>
      <c r="R94" s="22">
        <f t="shared" si="29"/>
        <v>669.84896104907489</v>
      </c>
      <c r="S94" s="22">
        <f t="shared" si="29"/>
        <v>684.68018296276625</v>
      </c>
      <c r="T94" s="22">
        <f t="shared" si="29"/>
        <v>699.13970578590454</v>
      </c>
      <c r="U94" s="22">
        <f t="shared" si="29"/>
        <v>712.29537706025576</v>
      </c>
      <c r="V94" s="22">
        <f t="shared" si="29"/>
        <v>724.34225299576315</v>
      </c>
      <c r="W94" s="17"/>
      <c r="X94" s="17"/>
      <c r="Y94" s="17"/>
      <c r="Z94" s="17"/>
      <c r="AA94" s="17"/>
      <c r="AB94" s="17"/>
      <c r="AC94" s="17"/>
      <c r="AD94" s="17"/>
      <c r="AE94" s="17"/>
      <c r="AF94" s="17"/>
      <c r="AG94" s="17"/>
      <c r="AH94" s="17"/>
      <c r="AI94" s="17"/>
      <c r="AJ94" s="17"/>
      <c r="AK94" s="17"/>
    </row>
    <row r="95" spans="1:40" s="3" customFormat="1" ht="12" x14ac:dyDescent="0.3">
      <c r="A95" s="17"/>
      <c r="C95" s="9"/>
      <c r="D95" s="10"/>
      <c r="E95" s="23"/>
      <c r="F95" s="22"/>
      <c r="G95" s="22"/>
      <c r="H95" s="22"/>
      <c r="I95" s="22"/>
      <c r="J95" s="22"/>
      <c r="K95" s="22"/>
      <c r="L95" s="22"/>
      <c r="M95" s="22"/>
      <c r="N95" s="22"/>
      <c r="O95" s="22"/>
      <c r="P95" s="22"/>
      <c r="Q95" s="22"/>
      <c r="R95" s="22"/>
      <c r="S95" s="22"/>
      <c r="T95" s="22"/>
      <c r="U95" s="22"/>
      <c r="V95" s="22"/>
      <c r="W95" s="17"/>
      <c r="X95" s="17"/>
      <c r="Y95" s="17"/>
      <c r="Z95" s="17"/>
      <c r="AA95" s="17"/>
      <c r="AB95" s="17"/>
      <c r="AC95" s="17"/>
      <c r="AD95" s="17"/>
      <c r="AE95" s="17"/>
      <c r="AF95" s="17"/>
      <c r="AG95" s="17"/>
      <c r="AH95" s="17"/>
      <c r="AI95" s="17"/>
      <c r="AJ95" s="17"/>
      <c r="AK95" s="17"/>
    </row>
    <row r="96" spans="1:40" s="3" customFormat="1" ht="12" x14ac:dyDescent="0.3">
      <c r="A96" s="17"/>
      <c r="C96" s="9" t="s">
        <v>233</v>
      </c>
      <c r="D96" s="8"/>
      <c r="E96" s="23"/>
      <c r="F96" s="22"/>
      <c r="G96" s="22"/>
      <c r="H96" s="22"/>
      <c r="I96" s="22"/>
      <c r="J96" s="22"/>
      <c r="K96" s="22"/>
      <c r="L96" s="22"/>
      <c r="M96" s="22"/>
      <c r="N96" s="22"/>
      <c r="O96" s="22"/>
      <c r="P96" s="22"/>
      <c r="Q96" s="22"/>
      <c r="R96" s="22"/>
      <c r="S96" s="22"/>
      <c r="T96" s="22"/>
      <c r="U96" s="22"/>
      <c r="V96" s="22"/>
      <c r="W96" s="17"/>
      <c r="X96" s="17"/>
      <c r="Y96" s="17"/>
      <c r="Z96" s="4">
        <v>2021</v>
      </c>
      <c r="AA96" s="4">
        <f t="shared" ref="AA96:AN96" si="30">Z96+1</f>
        <v>2022</v>
      </c>
      <c r="AB96" s="4">
        <f t="shared" si="30"/>
        <v>2023</v>
      </c>
      <c r="AC96" s="4">
        <f t="shared" si="30"/>
        <v>2024</v>
      </c>
      <c r="AD96" s="4">
        <f t="shared" si="30"/>
        <v>2025</v>
      </c>
      <c r="AE96" s="4">
        <f t="shared" si="30"/>
        <v>2026</v>
      </c>
      <c r="AF96" s="4">
        <f t="shared" si="30"/>
        <v>2027</v>
      </c>
      <c r="AG96" s="4">
        <f t="shared" si="30"/>
        <v>2028</v>
      </c>
      <c r="AH96" s="4">
        <f t="shared" si="30"/>
        <v>2029</v>
      </c>
      <c r="AI96" s="4">
        <f t="shared" si="30"/>
        <v>2030</v>
      </c>
      <c r="AJ96" s="4">
        <f t="shared" si="30"/>
        <v>2031</v>
      </c>
      <c r="AK96" s="4">
        <f t="shared" si="30"/>
        <v>2032</v>
      </c>
      <c r="AL96" s="4">
        <f t="shared" si="30"/>
        <v>2033</v>
      </c>
      <c r="AM96" s="4">
        <f t="shared" si="30"/>
        <v>2034</v>
      </c>
      <c r="AN96" s="4">
        <f t="shared" si="30"/>
        <v>2035</v>
      </c>
    </row>
    <row r="97" spans="1:41" s="3" customFormat="1" ht="12" x14ac:dyDescent="0.3">
      <c r="A97" s="17"/>
      <c r="C97" s="3" t="s">
        <v>235</v>
      </c>
      <c r="D97" s="53" t="s">
        <v>236</v>
      </c>
      <c r="E97" s="23"/>
      <c r="F97" s="22"/>
      <c r="G97" s="54" t="s">
        <v>237</v>
      </c>
      <c r="H97" s="22"/>
      <c r="I97" s="22"/>
      <c r="J97" s="22"/>
      <c r="K97" s="22"/>
      <c r="L97" s="22"/>
      <c r="M97" s="22"/>
      <c r="N97" s="22"/>
      <c r="O97" s="22"/>
      <c r="P97" s="22"/>
      <c r="Q97" s="22"/>
      <c r="R97" s="22"/>
      <c r="S97" s="22"/>
      <c r="T97" s="22"/>
      <c r="U97" s="22"/>
      <c r="V97" s="22"/>
      <c r="W97" s="17"/>
      <c r="X97" s="17"/>
      <c r="Y97" s="17"/>
      <c r="Z97" s="49" t="s">
        <v>394</v>
      </c>
      <c r="AA97" s="17"/>
      <c r="AB97" s="17"/>
      <c r="AC97" s="17"/>
      <c r="AD97" s="17"/>
      <c r="AE97" s="17"/>
      <c r="AF97" s="17"/>
      <c r="AG97" s="17"/>
      <c r="AH97" s="17"/>
      <c r="AI97" s="17"/>
      <c r="AJ97" s="63"/>
      <c r="AK97" s="63"/>
      <c r="AL97" s="64"/>
      <c r="AM97" s="64"/>
      <c r="AN97" s="64"/>
      <c r="AO97" s="64"/>
    </row>
    <row r="98" spans="1:41" s="3" customFormat="1" ht="12" x14ac:dyDescent="0.3">
      <c r="A98" s="17"/>
      <c r="C98" s="3" t="s">
        <v>158</v>
      </c>
      <c r="D98" s="8" t="s">
        <v>32</v>
      </c>
      <c r="E98" s="17"/>
      <c r="F98" s="21">
        <f>F73*F16</f>
        <v>0</v>
      </c>
      <c r="G98" s="21">
        <f>IF(G$9&gt;$D$6,0,F98)</f>
        <v>0</v>
      </c>
      <c r="H98" s="21">
        <f t="shared" ref="H98:V113" si="31">IF(H$9&gt;$D$6,0,G98)</f>
        <v>0</v>
      </c>
      <c r="I98" s="21">
        <f t="shared" si="31"/>
        <v>0</v>
      </c>
      <c r="J98" s="21">
        <f t="shared" si="31"/>
        <v>0</v>
      </c>
      <c r="K98" s="21">
        <f t="shared" si="31"/>
        <v>0</v>
      </c>
      <c r="L98" s="21">
        <f t="shared" si="31"/>
        <v>0</v>
      </c>
      <c r="M98" s="21">
        <f t="shared" si="31"/>
        <v>0</v>
      </c>
      <c r="N98" s="21">
        <f t="shared" si="31"/>
        <v>0</v>
      </c>
      <c r="O98" s="21">
        <f t="shared" si="31"/>
        <v>0</v>
      </c>
      <c r="P98" s="21"/>
      <c r="Q98" s="21"/>
      <c r="R98" s="21"/>
      <c r="S98" s="21"/>
      <c r="T98" s="21"/>
      <c r="U98" s="21"/>
      <c r="V98" s="21"/>
      <c r="W98" s="17"/>
      <c r="X98" s="17"/>
      <c r="Y98" s="17"/>
      <c r="Z98" s="49"/>
      <c r="AA98" s="49"/>
      <c r="AB98" s="49"/>
      <c r="AC98" s="49"/>
      <c r="AD98" s="49"/>
      <c r="AE98" s="49"/>
      <c r="AF98" s="49"/>
      <c r="AG98" s="49"/>
      <c r="AH98" s="17"/>
      <c r="AI98" s="17"/>
      <c r="AJ98" s="17"/>
      <c r="AK98" s="17"/>
    </row>
    <row r="99" spans="1:41" s="3" customFormat="1" ht="12" x14ac:dyDescent="0.3">
      <c r="A99" s="17"/>
      <c r="C99" s="3" t="s">
        <v>159</v>
      </c>
      <c r="D99" s="8" t="s">
        <v>32</v>
      </c>
      <c r="E99" s="17"/>
      <c r="F99" s="19"/>
      <c r="G99" s="21">
        <f>G73*G16</f>
        <v>0</v>
      </c>
      <c r="H99" s="21">
        <f t="shared" si="31"/>
        <v>0</v>
      </c>
      <c r="I99" s="21">
        <f t="shared" si="31"/>
        <v>0</v>
      </c>
      <c r="J99" s="21">
        <f t="shared" si="31"/>
        <v>0</v>
      </c>
      <c r="K99" s="21">
        <f t="shared" si="31"/>
        <v>0</v>
      </c>
      <c r="L99" s="21">
        <f t="shared" si="31"/>
        <v>0</v>
      </c>
      <c r="M99" s="21">
        <f t="shared" si="31"/>
        <v>0</v>
      </c>
      <c r="N99" s="21">
        <f t="shared" si="31"/>
        <v>0</v>
      </c>
      <c r="O99" s="21">
        <f t="shared" si="31"/>
        <v>0</v>
      </c>
      <c r="P99" s="21">
        <f t="shared" si="31"/>
        <v>0</v>
      </c>
      <c r="Q99" s="21"/>
      <c r="R99" s="21"/>
      <c r="S99" s="21"/>
      <c r="T99" s="21"/>
      <c r="U99" s="21"/>
      <c r="V99" s="21"/>
      <c r="W99" s="17"/>
      <c r="X99" s="17"/>
      <c r="Y99" s="17"/>
      <c r="Z99" s="49"/>
      <c r="AA99" s="49"/>
      <c r="AB99" s="49"/>
      <c r="AC99" s="49"/>
      <c r="AD99" s="49"/>
      <c r="AE99" s="49"/>
      <c r="AF99" s="49"/>
      <c r="AG99" s="49"/>
      <c r="AH99" s="49"/>
      <c r="AI99" s="17"/>
      <c r="AJ99" s="17"/>
      <c r="AK99" s="17"/>
    </row>
    <row r="100" spans="1:41" s="3" customFormat="1" ht="12" x14ac:dyDescent="0.3">
      <c r="A100" s="17"/>
      <c r="C100" s="3" t="s">
        <v>160</v>
      </c>
      <c r="D100" s="8" t="s">
        <v>32</v>
      </c>
      <c r="E100" s="17"/>
      <c r="F100" s="19"/>
      <c r="G100" s="19"/>
      <c r="H100" s="21">
        <f>H73*H16</f>
        <v>10852.456491246545</v>
      </c>
      <c r="I100" s="21">
        <f t="shared" si="31"/>
        <v>10852.456491246545</v>
      </c>
      <c r="J100" s="21">
        <f t="shared" si="31"/>
        <v>10852.456491246545</v>
      </c>
      <c r="K100" s="21">
        <f t="shared" si="31"/>
        <v>10852.456491246545</v>
      </c>
      <c r="L100" s="21">
        <f>IF(L$9&gt;$D$6,0,K100)</f>
        <v>10852.456491246545</v>
      </c>
      <c r="M100" s="21">
        <f t="shared" si="31"/>
        <v>10852.456491246545</v>
      </c>
      <c r="N100" s="21">
        <f t="shared" si="31"/>
        <v>10852.456491246545</v>
      </c>
      <c r="O100" s="21">
        <f t="shared" si="31"/>
        <v>10852.456491246545</v>
      </c>
      <c r="P100" s="21">
        <f t="shared" si="31"/>
        <v>10852.456491246545</v>
      </c>
      <c r="Q100" s="21">
        <f t="shared" si="31"/>
        <v>10852.456491246545</v>
      </c>
      <c r="R100" s="21"/>
      <c r="S100" s="21"/>
      <c r="T100" s="21"/>
      <c r="U100" s="21"/>
      <c r="V100" s="21"/>
      <c r="W100" s="17"/>
      <c r="X100" s="17"/>
      <c r="Y100" s="17"/>
      <c r="Z100" s="65">
        <f>H16</f>
        <v>113.6655150027876</v>
      </c>
      <c r="AA100" s="65">
        <f>IF(I$9&gt;$D$6,0,Z100)</f>
        <v>113.6655150027876</v>
      </c>
      <c r="AB100" s="65">
        <f t="shared" ref="AB100:AN111" si="32">IF(J$9&gt;$D$6,0,AA100)</f>
        <v>113.6655150027876</v>
      </c>
      <c r="AC100" s="65">
        <f t="shared" si="32"/>
        <v>113.6655150027876</v>
      </c>
      <c r="AD100" s="65">
        <f t="shared" si="32"/>
        <v>113.6655150027876</v>
      </c>
      <c r="AE100" s="65">
        <f t="shared" si="32"/>
        <v>113.6655150027876</v>
      </c>
      <c r="AF100" s="65">
        <f t="shared" si="32"/>
        <v>113.6655150027876</v>
      </c>
      <c r="AG100" s="65">
        <f t="shared" si="32"/>
        <v>113.6655150027876</v>
      </c>
      <c r="AH100" s="65">
        <f t="shared" si="32"/>
        <v>113.6655150027876</v>
      </c>
      <c r="AI100" s="65">
        <f t="shared" si="32"/>
        <v>113.6655150027876</v>
      </c>
      <c r="AJ100" s="66"/>
      <c r="AK100" s="66"/>
      <c r="AL100" s="66"/>
      <c r="AM100" s="66"/>
      <c r="AN100" s="66"/>
    </row>
    <row r="101" spans="1:41" s="3" customFormat="1" ht="12" x14ac:dyDescent="0.3">
      <c r="A101" s="17"/>
      <c r="C101" s="3" t="s">
        <v>161</v>
      </c>
      <c r="D101" s="8" t="s">
        <v>32</v>
      </c>
      <c r="E101" s="17"/>
      <c r="F101" s="19"/>
      <c r="G101" s="19"/>
      <c r="H101" s="19"/>
      <c r="I101" s="21">
        <f>I73*I16</f>
        <v>8861.3132833765267</v>
      </c>
      <c r="J101" s="21">
        <f t="shared" si="31"/>
        <v>8861.3132833765267</v>
      </c>
      <c r="K101" s="21">
        <f t="shared" si="31"/>
        <v>8861.3132833765267</v>
      </c>
      <c r="L101" s="21">
        <f t="shared" si="31"/>
        <v>8861.3132833765267</v>
      </c>
      <c r="M101" s="21">
        <f t="shared" si="31"/>
        <v>8861.3132833765267</v>
      </c>
      <c r="N101" s="21">
        <f t="shared" si="31"/>
        <v>8861.3132833765267</v>
      </c>
      <c r="O101" s="21">
        <f t="shared" si="31"/>
        <v>8861.3132833765267</v>
      </c>
      <c r="P101" s="21">
        <f t="shared" si="31"/>
        <v>8861.3132833765267</v>
      </c>
      <c r="Q101" s="21">
        <f t="shared" si="31"/>
        <v>8861.3132833765267</v>
      </c>
      <c r="R101" s="21">
        <f t="shared" si="31"/>
        <v>8861.3132833765267</v>
      </c>
      <c r="S101" s="21"/>
      <c r="T101" s="21"/>
      <c r="U101" s="21"/>
      <c r="V101" s="21"/>
      <c r="W101" s="17"/>
      <c r="X101" s="17"/>
      <c r="Y101" s="17"/>
      <c r="Z101" s="17"/>
      <c r="AA101" s="65">
        <f>I16</f>
        <v>92.810852434050418</v>
      </c>
      <c r="AB101" s="65">
        <f>IF(J$9&gt;$D$6,0,AA101)</f>
        <v>92.810852434050418</v>
      </c>
      <c r="AC101" s="65">
        <f t="shared" si="32"/>
        <v>92.810852434050418</v>
      </c>
      <c r="AD101" s="65">
        <f t="shared" si="32"/>
        <v>92.810852434050418</v>
      </c>
      <c r="AE101" s="65">
        <f t="shared" si="32"/>
        <v>92.810852434050418</v>
      </c>
      <c r="AF101" s="65">
        <f t="shared" si="32"/>
        <v>92.810852434050418</v>
      </c>
      <c r="AG101" s="65">
        <f t="shared" si="32"/>
        <v>92.810852434050418</v>
      </c>
      <c r="AH101" s="65">
        <f t="shared" si="32"/>
        <v>92.810852434050418</v>
      </c>
      <c r="AI101" s="65">
        <f t="shared" si="32"/>
        <v>92.810852434050418</v>
      </c>
      <c r="AJ101" s="65">
        <f t="shared" si="32"/>
        <v>92.810852434050418</v>
      </c>
      <c r="AK101" s="66"/>
      <c r="AL101" s="67"/>
      <c r="AM101" s="67"/>
      <c r="AN101" s="67"/>
    </row>
    <row r="102" spans="1:41" s="3" customFormat="1" ht="12" x14ac:dyDescent="0.3">
      <c r="A102" s="17"/>
      <c r="C102" s="3" t="s">
        <v>162</v>
      </c>
      <c r="D102" s="8" t="s">
        <v>32</v>
      </c>
      <c r="E102" s="17"/>
      <c r="F102" s="19"/>
      <c r="G102" s="19"/>
      <c r="H102" s="19"/>
      <c r="I102" s="19"/>
      <c r="J102" s="21">
        <f>J73*J16</f>
        <v>5424.643147525273</v>
      </c>
      <c r="K102" s="21">
        <f t="shared" si="31"/>
        <v>5424.643147525273</v>
      </c>
      <c r="L102" s="21">
        <f t="shared" si="31"/>
        <v>5424.643147525273</v>
      </c>
      <c r="M102" s="21">
        <f t="shared" si="31"/>
        <v>5424.643147525273</v>
      </c>
      <c r="N102" s="21">
        <f t="shared" si="31"/>
        <v>5424.643147525273</v>
      </c>
      <c r="O102" s="21">
        <f t="shared" si="31"/>
        <v>5424.643147525273</v>
      </c>
      <c r="P102" s="21">
        <f t="shared" si="31"/>
        <v>5424.643147525273</v>
      </c>
      <c r="Q102" s="21">
        <f t="shared" si="31"/>
        <v>5424.643147525273</v>
      </c>
      <c r="R102" s="21">
        <f t="shared" si="31"/>
        <v>5424.643147525273</v>
      </c>
      <c r="S102" s="21">
        <f t="shared" si="31"/>
        <v>5424.643147525273</v>
      </c>
      <c r="T102" s="21"/>
      <c r="U102" s="21"/>
      <c r="V102" s="21"/>
      <c r="W102" s="17"/>
      <c r="X102" s="17"/>
      <c r="Y102" s="17"/>
      <c r="Z102" s="17"/>
      <c r="AA102" s="17"/>
      <c r="AB102" s="65">
        <f>J16</f>
        <v>56.816155638784686</v>
      </c>
      <c r="AC102" s="65">
        <f>IF(K$9&gt;$D$6,0,AB102)</f>
        <v>56.816155638784686</v>
      </c>
      <c r="AD102" s="65">
        <f t="shared" si="32"/>
        <v>56.816155638784686</v>
      </c>
      <c r="AE102" s="65">
        <f t="shared" si="32"/>
        <v>56.816155638784686</v>
      </c>
      <c r="AF102" s="65">
        <f t="shared" si="32"/>
        <v>56.816155638784686</v>
      </c>
      <c r="AG102" s="65">
        <f t="shared" si="32"/>
        <v>56.816155638784686</v>
      </c>
      <c r="AH102" s="65">
        <f t="shared" si="32"/>
        <v>56.816155638784686</v>
      </c>
      <c r="AI102" s="65">
        <f t="shared" si="32"/>
        <v>56.816155638784686</v>
      </c>
      <c r="AJ102" s="65">
        <f t="shared" si="32"/>
        <v>56.816155638784686</v>
      </c>
      <c r="AK102" s="65">
        <f t="shared" si="32"/>
        <v>56.816155638784686</v>
      </c>
      <c r="AL102" s="67"/>
      <c r="AM102" s="67"/>
      <c r="AN102" s="67"/>
    </row>
    <row r="103" spans="1:41" s="3" customFormat="1" ht="12" x14ac:dyDescent="0.3">
      <c r="A103" s="17"/>
      <c r="C103" s="3" t="s">
        <v>163</v>
      </c>
      <c r="D103" s="8" t="s">
        <v>32</v>
      </c>
      <c r="E103" s="17"/>
      <c r="F103" s="19"/>
      <c r="G103" s="19"/>
      <c r="H103" s="19"/>
      <c r="I103" s="19"/>
      <c r="J103" s="19"/>
      <c r="K103" s="21">
        <f>K73*K16</f>
        <v>2533.5529965050132</v>
      </c>
      <c r="L103" s="21">
        <f t="shared" si="31"/>
        <v>2533.5529965050132</v>
      </c>
      <c r="M103" s="21">
        <f t="shared" si="31"/>
        <v>2533.5529965050132</v>
      </c>
      <c r="N103" s="21">
        <f t="shared" si="31"/>
        <v>2533.5529965050132</v>
      </c>
      <c r="O103" s="21">
        <f t="shared" si="31"/>
        <v>2533.5529965050132</v>
      </c>
      <c r="P103" s="21">
        <f t="shared" si="31"/>
        <v>2533.5529965050132</v>
      </c>
      <c r="Q103" s="21">
        <f t="shared" si="31"/>
        <v>2533.5529965050132</v>
      </c>
      <c r="R103" s="21">
        <f t="shared" si="31"/>
        <v>2533.5529965050132</v>
      </c>
      <c r="S103" s="21">
        <f t="shared" si="31"/>
        <v>2533.5529965050132</v>
      </c>
      <c r="T103" s="21">
        <f t="shared" si="31"/>
        <v>2533.5529965050132</v>
      </c>
      <c r="U103" s="21"/>
      <c r="V103" s="21"/>
      <c r="W103" s="17"/>
      <c r="X103" s="17"/>
      <c r="Y103" s="17"/>
      <c r="Z103" s="17"/>
      <c r="AA103" s="17"/>
      <c r="AB103" s="17"/>
      <c r="AC103" s="65">
        <f>K16</f>
        <v>26.535707041707763</v>
      </c>
      <c r="AD103" s="65">
        <f>IF(L$9&gt;$D$6,0,AC103)</f>
        <v>26.535707041707763</v>
      </c>
      <c r="AE103" s="65">
        <f t="shared" si="32"/>
        <v>26.535707041707763</v>
      </c>
      <c r="AF103" s="65">
        <f t="shared" si="32"/>
        <v>26.535707041707763</v>
      </c>
      <c r="AG103" s="65">
        <f t="shared" si="32"/>
        <v>26.535707041707763</v>
      </c>
      <c r="AH103" s="65">
        <f t="shared" si="32"/>
        <v>26.535707041707763</v>
      </c>
      <c r="AI103" s="65">
        <f t="shared" si="32"/>
        <v>26.535707041707763</v>
      </c>
      <c r="AJ103" s="65">
        <f t="shared" si="32"/>
        <v>26.535707041707763</v>
      </c>
      <c r="AK103" s="65">
        <f t="shared" si="32"/>
        <v>26.535707041707763</v>
      </c>
      <c r="AL103" s="65">
        <f t="shared" si="32"/>
        <v>26.535707041707763</v>
      </c>
      <c r="AM103" s="67"/>
      <c r="AN103" s="67"/>
    </row>
    <row r="104" spans="1:41" s="3" customFormat="1" ht="12" x14ac:dyDescent="0.3">
      <c r="A104" s="17"/>
      <c r="C104" s="3" t="s">
        <v>164</v>
      </c>
      <c r="D104" s="8" t="s">
        <v>32</v>
      </c>
      <c r="E104" s="17"/>
      <c r="F104" s="19"/>
      <c r="G104" s="19"/>
      <c r="H104" s="19"/>
      <c r="I104" s="19"/>
      <c r="J104" s="19"/>
      <c r="K104" s="19"/>
      <c r="L104" s="21">
        <f>L73*L16</f>
        <v>1578.9891201142691</v>
      </c>
      <c r="M104" s="21">
        <f t="shared" si="31"/>
        <v>1578.9891201142691</v>
      </c>
      <c r="N104" s="21">
        <f t="shared" si="31"/>
        <v>1578.9891201142691</v>
      </c>
      <c r="O104" s="21">
        <f t="shared" si="31"/>
        <v>1578.9891201142691</v>
      </c>
      <c r="P104" s="21">
        <f t="shared" si="31"/>
        <v>1578.9891201142691</v>
      </c>
      <c r="Q104" s="21">
        <f t="shared" si="31"/>
        <v>1578.9891201142691</v>
      </c>
      <c r="R104" s="21">
        <f t="shared" si="31"/>
        <v>1578.9891201142691</v>
      </c>
      <c r="S104" s="21">
        <f t="shared" si="31"/>
        <v>1578.9891201142691</v>
      </c>
      <c r="T104" s="21">
        <f t="shared" si="31"/>
        <v>1578.9891201142691</v>
      </c>
      <c r="U104" s="21">
        <f t="shared" si="31"/>
        <v>1578.9891201142691</v>
      </c>
      <c r="V104" s="21"/>
      <c r="W104" s="17"/>
      <c r="X104" s="17"/>
      <c r="Y104" s="17"/>
      <c r="Z104" s="17"/>
      <c r="AA104" s="17"/>
      <c r="AB104" s="17"/>
      <c r="AC104" s="17"/>
      <c r="AD104" s="65">
        <f>L16</f>
        <v>16.537878927812375</v>
      </c>
      <c r="AE104" s="65">
        <f>IF(M$9&gt;$D$6,0,AD104)</f>
        <v>16.537878927812375</v>
      </c>
      <c r="AF104" s="65">
        <f t="shared" si="32"/>
        <v>16.537878927812375</v>
      </c>
      <c r="AG104" s="65">
        <f t="shared" si="32"/>
        <v>16.537878927812375</v>
      </c>
      <c r="AH104" s="65">
        <f t="shared" si="32"/>
        <v>16.537878927812375</v>
      </c>
      <c r="AI104" s="65">
        <f t="shared" si="32"/>
        <v>16.537878927812375</v>
      </c>
      <c r="AJ104" s="65">
        <f t="shared" si="32"/>
        <v>16.537878927812375</v>
      </c>
      <c r="AK104" s="65">
        <f t="shared" si="32"/>
        <v>16.537878927812375</v>
      </c>
      <c r="AL104" s="65">
        <f t="shared" si="32"/>
        <v>16.537878927812375</v>
      </c>
      <c r="AM104" s="65">
        <f t="shared" si="32"/>
        <v>16.537878927812375</v>
      </c>
      <c r="AN104" s="67"/>
    </row>
    <row r="105" spans="1:41" s="3" customFormat="1" ht="12" x14ac:dyDescent="0.3">
      <c r="A105" s="17"/>
      <c r="C105" s="3" t="s">
        <v>152</v>
      </c>
      <c r="D105" s="8" t="s">
        <v>32</v>
      </c>
      <c r="E105" s="17"/>
      <c r="F105" s="19"/>
      <c r="G105" s="19"/>
      <c r="H105" s="19"/>
      <c r="I105" s="19"/>
      <c r="J105" s="19"/>
      <c r="K105" s="19"/>
      <c r="L105" s="21"/>
      <c r="M105" s="21">
        <f>M73*M16</f>
        <v>1102.0926900085151</v>
      </c>
      <c r="N105" s="21">
        <f t="shared" si="31"/>
        <v>1102.0926900085151</v>
      </c>
      <c r="O105" s="21">
        <f t="shared" si="31"/>
        <v>1102.0926900085151</v>
      </c>
      <c r="P105" s="21">
        <f t="shared" si="31"/>
        <v>1102.0926900085151</v>
      </c>
      <c r="Q105" s="21">
        <f t="shared" si="31"/>
        <v>1102.0926900085151</v>
      </c>
      <c r="R105" s="21">
        <f t="shared" si="31"/>
        <v>1102.0926900085151</v>
      </c>
      <c r="S105" s="21">
        <f t="shared" si="31"/>
        <v>1102.0926900085151</v>
      </c>
      <c r="T105" s="21">
        <f t="shared" si="31"/>
        <v>1102.0926900085151</v>
      </c>
      <c r="U105" s="21">
        <f t="shared" si="31"/>
        <v>1102.0926900085151</v>
      </c>
      <c r="V105" s="21">
        <f t="shared" si="31"/>
        <v>1102.0926900085151</v>
      </c>
      <c r="W105" s="17"/>
      <c r="X105" s="17"/>
      <c r="Y105" s="17"/>
      <c r="Z105" s="17"/>
      <c r="AA105" s="17"/>
      <c r="AB105" s="17"/>
      <c r="AC105" s="17"/>
      <c r="AD105" s="17"/>
      <c r="AE105" s="65">
        <f>M16</f>
        <v>11.543002571967607</v>
      </c>
      <c r="AF105" s="65">
        <f>IF(N$9&gt;$D$6,0,AE105)</f>
        <v>11.543002571967607</v>
      </c>
      <c r="AG105" s="65">
        <f t="shared" si="32"/>
        <v>11.543002571967607</v>
      </c>
      <c r="AH105" s="65">
        <f t="shared" si="32"/>
        <v>11.543002571967607</v>
      </c>
      <c r="AI105" s="65">
        <f t="shared" si="32"/>
        <v>11.543002571967607</v>
      </c>
      <c r="AJ105" s="65">
        <f t="shared" si="32"/>
        <v>11.543002571967607</v>
      </c>
      <c r="AK105" s="65">
        <f t="shared" si="32"/>
        <v>11.543002571967607</v>
      </c>
      <c r="AL105" s="65">
        <f t="shared" si="32"/>
        <v>11.543002571967607</v>
      </c>
      <c r="AM105" s="65">
        <f t="shared" si="32"/>
        <v>11.543002571967607</v>
      </c>
      <c r="AN105" s="65">
        <f t="shared" si="32"/>
        <v>11.543002571967607</v>
      </c>
    </row>
    <row r="106" spans="1:41" s="3" customFormat="1" ht="12" x14ac:dyDescent="0.3">
      <c r="A106" s="17"/>
      <c r="C106" s="3" t="s">
        <v>153</v>
      </c>
      <c r="D106" s="8" t="s">
        <v>32</v>
      </c>
      <c r="E106" s="17"/>
      <c r="F106" s="19"/>
      <c r="G106" s="19"/>
      <c r="H106" s="19"/>
      <c r="I106" s="19"/>
      <c r="J106" s="19"/>
      <c r="K106" s="19"/>
      <c r="L106" s="21"/>
      <c r="M106" s="21"/>
      <c r="N106" s="21">
        <f>N73*N16</f>
        <v>685.94070025871122</v>
      </c>
      <c r="O106" s="21">
        <f t="shared" si="31"/>
        <v>685.94070025871122</v>
      </c>
      <c r="P106" s="21">
        <f t="shared" si="31"/>
        <v>685.94070025871122</v>
      </c>
      <c r="Q106" s="21">
        <f t="shared" si="31"/>
        <v>685.94070025871122</v>
      </c>
      <c r="R106" s="21">
        <f t="shared" si="31"/>
        <v>685.94070025871122</v>
      </c>
      <c r="S106" s="21">
        <f t="shared" si="31"/>
        <v>685.94070025871122</v>
      </c>
      <c r="T106" s="21">
        <f t="shared" si="31"/>
        <v>685.94070025871122</v>
      </c>
      <c r="U106" s="21">
        <f t="shared" si="31"/>
        <v>685.94070025871122</v>
      </c>
      <c r="V106" s="21">
        <f t="shared" si="31"/>
        <v>685.94070025871122</v>
      </c>
      <c r="W106" s="17"/>
      <c r="X106" s="17"/>
      <c r="Y106" s="17"/>
      <c r="Z106" s="17"/>
      <c r="AA106" s="17"/>
      <c r="AB106" s="17"/>
      <c r="AC106" s="17"/>
      <c r="AD106" s="17"/>
      <c r="AE106" s="17"/>
      <c r="AF106" s="65">
        <f>N16</f>
        <v>7.1843460528191958</v>
      </c>
      <c r="AG106" s="65">
        <f>IF(O$9&gt;$D$6,0,AF106)</f>
        <v>7.1843460528191958</v>
      </c>
      <c r="AH106" s="65">
        <f t="shared" si="32"/>
        <v>7.1843460528191958</v>
      </c>
      <c r="AI106" s="65">
        <f t="shared" si="32"/>
        <v>7.1843460528191958</v>
      </c>
      <c r="AJ106" s="65">
        <f t="shared" si="32"/>
        <v>7.1843460528191958</v>
      </c>
      <c r="AK106" s="65">
        <f t="shared" si="32"/>
        <v>7.1843460528191958</v>
      </c>
      <c r="AL106" s="65">
        <f t="shared" si="32"/>
        <v>7.1843460528191958</v>
      </c>
      <c r="AM106" s="65">
        <f t="shared" si="32"/>
        <v>7.1843460528191958</v>
      </c>
      <c r="AN106" s="65">
        <f t="shared" si="32"/>
        <v>7.1843460528191958</v>
      </c>
    </row>
    <row r="107" spans="1:41" s="3" customFormat="1" ht="12" x14ac:dyDescent="0.3">
      <c r="A107" s="17"/>
      <c r="C107" s="3" t="s">
        <v>154</v>
      </c>
      <c r="D107" s="8" t="s">
        <v>32</v>
      </c>
      <c r="E107" s="17"/>
      <c r="F107" s="19"/>
      <c r="G107" s="19"/>
      <c r="H107" s="19"/>
      <c r="I107" s="19"/>
      <c r="J107" s="19"/>
      <c r="K107" s="19"/>
      <c r="L107" s="21"/>
      <c r="M107" s="21"/>
      <c r="N107" s="21"/>
      <c r="O107" s="21">
        <f>O73*O16</f>
        <v>605.30471549823471</v>
      </c>
      <c r="P107" s="21">
        <f t="shared" si="31"/>
        <v>605.30471549823471</v>
      </c>
      <c r="Q107" s="21">
        <f t="shared" si="31"/>
        <v>605.30471549823471</v>
      </c>
      <c r="R107" s="21">
        <f t="shared" si="31"/>
        <v>605.30471549823471</v>
      </c>
      <c r="S107" s="21">
        <f t="shared" si="31"/>
        <v>605.30471549823471</v>
      </c>
      <c r="T107" s="21">
        <f t="shared" si="31"/>
        <v>605.30471549823471</v>
      </c>
      <c r="U107" s="21">
        <f t="shared" si="31"/>
        <v>605.30471549823471</v>
      </c>
      <c r="V107" s="21">
        <f t="shared" si="31"/>
        <v>605.30471549823471</v>
      </c>
      <c r="W107" s="17"/>
      <c r="X107" s="17"/>
      <c r="Y107" s="17"/>
      <c r="Z107" s="17"/>
      <c r="AA107" s="17"/>
      <c r="AB107" s="17"/>
      <c r="AC107" s="17"/>
      <c r="AD107" s="17"/>
      <c r="AE107" s="17"/>
      <c r="AF107" s="17"/>
      <c r="AG107" s="65">
        <f>O16</f>
        <v>6.3397878882276775</v>
      </c>
      <c r="AH107" s="65">
        <f>IF(P$9&gt;$D$6,0,AG107)</f>
        <v>6.3397878882276775</v>
      </c>
      <c r="AI107" s="65">
        <f t="shared" si="32"/>
        <v>6.3397878882276775</v>
      </c>
      <c r="AJ107" s="65">
        <f t="shared" si="32"/>
        <v>6.3397878882276775</v>
      </c>
      <c r="AK107" s="65">
        <f t="shared" si="32"/>
        <v>6.3397878882276775</v>
      </c>
      <c r="AL107" s="65">
        <f t="shared" si="32"/>
        <v>6.3397878882276775</v>
      </c>
      <c r="AM107" s="65">
        <f t="shared" si="32"/>
        <v>6.3397878882276775</v>
      </c>
      <c r="AN107" s="65">
        <f t="shared" si="32"/>
        <v>6.3397878882276775</v>
      </c>
    </row>
    <row r="108" spans="1:41" s="3" customFormat="1" ht="12" x14ac:dyDescent="0.3">
      <c r="A108" s="17"/>
      <c r="C108" s="3" t="s">
        <v>155</v>
      </c>
      <c r="D108" s="8" t="s">
        <v>32</v>
      </c>
      <c r="E108" s="17"/>
      <c r="F108" s="19"/>
      <c r="G108" s="19"/>
      <c r="H108" s="19"/>
      <c r="I108" s="19"/>
      <c r="J108" s="19"/>
      <c r="K108" s="19"/>
      <c r="L108" s="21"/>
      <c r="M108" s="21"/>
      <c r="N108" s="21"/>
      <c r="O108" s="21"/>
      <c r="P108" s="21">
        <f>P73*P16</f>
        <v>518.61846111514103</v>
      </c>
      <c r="Q108" s="21">
        <f t="shared" si="31"/>
        <v>518.61846111514103</v>
      </c>
      <c r="R108" s="21">
        <f t="shared" si="31"/>
        <v>518.61846111514103</v>
      </c>
      <c r="S108" s="21">
        <f t="shared" si="31"/>
        <v>518.61846111514103</v>
      </c>
      <c r="T108" s="21">
        <f t="shared" si="31"/>
        <v>518.61846111514103</v>
      </c>
      <c r="U108" s="21">
        <f t="shared" si="31"/>
        <v>518.61846111514103</v>
      </c>
      <c r="V108" s="21">
        <f t="shared" si="31"/>
        <v>518.61846111514103</v>
      </c>
      <c r="W108" s="17"/>
      <c r="X108" s="17"/>
      <c r="Y108" s="17"/>
      <c r="Z108" s="17"/>
      <c r="AA108" s="17"/>
      <c r="AB108" s="17"/>
      <c r="AC108" s="17"/>
      <c r="AD108" s="17"/>
      <c r="AE108" s="17"/>
      <c r="AF108" s="17"/>
      <c r="AG108" s="49"/>
      <c r="AH108" s="65">
        <f>P16</f>
        <v>5.4318609358308176</v>
      </c>
      <c r="AI108" s="65">
        <f>IF(Q$9&gt;$D$6,0,AH108)</f>
        <v>5.4318609358308176</v>
      </c>
      <c r="AJ108" s="65">
        <f t="shared" si="32"/>
        <v>5.4318609358308176</v>
      </c>
      <c r="AK108" s="65">
        <f t="shared" si="32"/>
        <v>5.4318609358308176</v>
      </c>
      <c r="AL108" s="65">
        <f t="shared" si="32"/>
        <v>5.4318609358308176</v>
      </c>
      <c r="AM108" s="65">
        <f t="shared" si="32"/>
        <v>5.4318609358308176</v>
      </c>
      <c r="AN108" s="65">
        <f t="shared" si="32"/>
        <v>5.4318609358308176</v>
      </c>
    </row>
    <row r="109" spans="1:41" s="3" customFormat="1" ht="12" x14ac:dyDescent="0.3">
      <c r="A109" s="17"/>
      <c r="C109" s="3" t="s">
        <v>156</v>
      </c>
      <c r="D109" s="8" t="s">
        <v>32</v>
      </c>
      <c r="E109" s="17"/>
      <c r="F109" s="19"/>
      <c r="G109" s="19"/>
      <c r="H109" s="19"/>
      <c r="I109" s="19"/>
      <c r="J109" s="19"/>
      <c r="K109" s="19"/>
      <c r="L109" s="21"/>
      <c r="M109" s="21"/>
      <c r="N109" s="21"/>
      <c r="O109" s="21"/>
      <c r="P109" s="21"/>
      <c r="Q109" s="21">
        <f>Q73*Q16</f>
        <v>428.74342077128227</v>
      </c>
      <c r="R109" s="21">
        <f t="shared" si="31"/>
        <v>428.74342077128227</v>
      </c>
      <c r="S109" s="21">
        <f t="shared" si="31"/>
        <v>428.74342077128227</v>
      </c>
      <c r="T109" s="21">
        <f t="shared" si="31"/>
        <v>428.74342077128227</v>
      </c>
      <c r="U109" s="21">
        <f t="shared" si="31"/>
        <v>428.74342077128227</v>
      </c>
      <c r="V109" s="21">
        <f t="shared" si="31"/>
        <v>428.74342077128227</v>
      </c>
      <c r="W109" s="17"/>
      <c r="X109" s="17"/>
      <c r="Y109" s="17"/>
      <c r="Z109" s="17"/>
      <c r="AA109" s="17"/>
      <c r="AB109" s="17"/>
      <c r="AC109" s="17"/>
      <c r="AD109" s="17"/>
      <c r="AE109" s="17"/>
      <c r="AF109" s="17"/>
      <c r="AG109" s="49"/>
      <c r="AH109" s="49"/>
      <c r="AI109" s="65">
        <f>Q16</f>
        <v>4.490535554354202</v>
      </c>
      <c r="AJ109" s="65">
        <f>IF(R$9&gt;$D$6,0,AI109)</f>
        <v>4.490535554354202</v>
      </c>
      <c r="AK109" s="65">
        <f t="shared" si="32"/>
        <v>4.490535554354202</v>
      </c>
      <c r="AL109" s="65">
        <f t="shared" si="32"/>
        <v>4.490535554354202</v>
      </c>
      <c r="AM109" s="65">
        <f t="shared" si="32"/>
        <v>4.490535554354202</v>
      </c>
      <c r="AN109" s="65">
        <f t="shared" si="32"/>
        <v>4.490535554354202</v>
      </c>
    </row>
    <row r="110" spans="1:41" s="3" customFormat="1" ht="12" x14ac:dyDescent="0.3">
      <c r="A110" s="17"/>
      <c r="C110" s="3" t="s">
        <v>238</v>
      </c>
      <c r="D110" s="8" t="s">
        <v>32</v>
      </c>
      <c r="E110" s="17"/>
      <c r="F110" s="19"/>
      <c r="G110" s="19"/>
      <c r="H110" s="19"/>
      <c r="I110" s="19"/>
      <c r="J110" s="19"/>
      <c r="K110" s="19"/>
      <c r="L110" s="21"/>
      <c r="M110" s="21"/>
      <c r="N110" s="21"/>
      <c r="O110" s="21"/>
      <c r="P110" s="21"/>
      <c r="Q110" s="21"/>
      <c r="R110" s="21">
        <f>R73*R16</f>
        <v>359.12861834911502</v>
      </c>
      <c r="S110" s="21">
        <f t="shared" si="31"/>
        <v>359.12861834911502</v>
      </c>
      <c r="T110" s="21">
        <f t="shared" si="31"/>
        <v>359.12861834911502</v>
      </c>
      <c r="U110" s="21">
        <f t="shared" si="31"/>
        <v>359.12861834911502</v>
      </c>
      <c r="V110" s="21">
        <f t="shared" si="31"/>
        <v>359.12861834911502</v>
      </c>
      <c r="W110" s="17"/>
      <c r="X110" s="17"/>
      <c r="Y110" s="17"/>
      <c r="Z110" s="17"/>
      <c r="AA110" s="17"/>
      <c r="AB110" s="17"/>
      <c r="AC110" s="17"/>
      <c r="AD110" s="17"/>
      <c r="AE110" s="17"/>
      <c r="AF110" s="17"/>
      <c r="AG110" s="49"/>
      <c r="AH110" s="49"/>
      <c r="AI110" s="49"/>
      <c r="AJ110" s="65">
        <f>R16</f>
        <v>3.7614100908690169</v>
      </c>
      <c r="AK110" s="65">
        <f>IF(S$9&gt;$D$6,0,AJ110)</f>
        <v>3.7614100908690169</v>
      </c>
      <c r="AL110" s="65">
        <f t="shared" si="32"/>
        <v>3.7614100908690169</v>
      </c>
      <c r="AM110" s="65">
        <f t="shared" si="32"/>
        <v>3.7614100908690169</v>
      </c>
      <c r="AN110" s="65">
        <f t="shared" si="32"/>
        <v>3.7614100908690169</v>
      </c>
    </row>
    <row r="111" spans="1:41" s="3" customFormat="1" ht="12" x14ac:dyDescent="0.3">
      <c r="A111" s="17"/>
      <c r="C111" s="3" t="s">
        <v>239</v>
      </c>
      <c r="D111" s="8" t="s">
        <v>32</v>
      </c>
      <c r="E111" s="17"/>
      <c r="F111" s="19"/>
      <c r="G111" s="19"/>
      <c r="H111" s="19"/>
      <c r="I111" s="19"/>
      <c r="J111" s="19"/>
      <c r="K111" s="19"/>
      <c r="L111" s="21"/>
      <c r="M111" s="21"/>
      <c r="N111" s="21"/>
      <c r="O111" s="21"/>
      <c r="P111" s="21"/>
      <c r="Q111" s="21"/>
      <c r="R111" s="21"/>
      <c r="S111" s="21">
        <f>S73*S16</f>
        <v>290.22958340887368</v>
      </c>
      <c r="T111" s="21">
        <f t="shared" si="31"/>
        <v>290.22958340887368</v>
      </c>
      <c r="U111" s="21">
        <f t="shared" si="31"/>
        <v>290.22958340887368</v>
      </c>
      <c r="V111" s="21">
        <f t="shared" si="31"/>
        <v>290.22958340887368</v>
      </c>
      <c r="W111" s="17"/>
      <c r="X111" s="17"/>
      <c r="Y111" s="17"/>
      <c r="Z111" s="17"/>
      <c r="AA111" s="17"/>
      <c r="AB111" s="17"/>
      <c r="AC111" s="17"/>
      <c r="AD111" s="17"/>
      <c r="AE111" s="17"/>
      <c r="AF111" s="17"/>
      <c r="AG111" s="49"/>
      <c r="AH111" s="49"/>
      <c r="AI111" s="49"/>
      <c r="AJ111" s="49"/>
      <c r="AK111" s="65">
        <f>S16</f>
        <v>3.039781370588559</v>
      </c>
      <c r="AL111" s="68">
        <f>IF(T$9&gt;$D$6,0,AK111)</f>
        <v>3.039781370588559</v>
      </c>
      <c r="AM111" s="68">
        <f t="shared" si="32"/>
        <v>3.039781370588559</v>
      </c>
      <c r="AN111" s="68">
        <f t="shared" si="32"/>
        <v>3.039781370588559</v>
      </c>
    </row>
    <row r="112" spans="1:41" s="3" customFormat="1" ht="12" x14ac:dyDescent="0.3">
      <c r="A112" s="17"/>
      <c r="C112" s="3" t="s">
        <v>240</v>
      </c>
      <c r="D112" s="8" t="s">
        <v>32</v>
      </c>
      <c r="E112" s="17"/>
      <c r="F112" s="19"/>
      <c r="G112" s="19"/>
      <c r="H112" s="19"/>
      <c r="I112" s="19"/>
      <c r="J112" s="19"/>
      <c r="K112" s="19"/>
      <c r="L112" s="21"/>
      <c r="M112" s="21"/>
      <c r="N112" s="21"/>
      <c r="O112" s="21"/>
      <c r="P112" s="21"/>
      <c r="Q112" s="21"/>
      <c r="R112" s="21"/>
      <c r="S112" s="21"/>
      <c r="T112" s="21">
        <f>T73*T16</f>
        <v>225.96804882574037</v>
      </c>
      <c r="U112" s="21">
        <f t="shared" si="31"/>
        <v>225.96804882574037</v>
      </c>
      <c r="V112" s="21">
        <f t="shared" si="31"/>
        <v>225.96804882574037</v>
      </c>
      <c r="W112" s="17"/>
      <c r="X112" s="17"/>
      <c r="Y112" s="17"/>
      <c r="Z112" s="17"/>
      <c r="AA112" s="17"/>
      <c r="AB112" s="17"/>
      <c r="AC112" s="17"/>
      <c r="AD112" s="17"/>
      <c r="AE112" s="17"/>
      <c r="AF112" s="17"/>
      <c r="AG112" s="49"/>
      <c r="AH112" s="49"/>
      <c r="AI112" s="49"/>
      <c r="AJ112" s="49"/>
      <c r="AK112" s="49"/>
      <c r="AL112" s="68">
        <f>T16</f>
        <v>2.3667244982433102</v>
      </c>
      <c r="AM112" s="68">
        <f>IF(U$9&gt;$D$6,0,AL112)</f>
        <v>2.3667244982433102</v>
      </c>
      <c r="AN112" s="68">
        <f>IF(V$9&gt;$D$6,0,AM112)</f>
        <v>2.3667244982433102</v>
      </c>
    </row>
    <row r="113" spans="1:41" s="3" customFormat="1" ht="12" x14ac:dyDescent="0.3">
      <c r="A113" s="17"/>
      <c r="C113" s="3" t="s">
        <v>241</v>
      </c>
      <c r="D113" s="8" t="s">
        <v>32</v>
      </c>
      <c r="E113" s="17"/>
      <c r="F113" s="19"/>
      <c r="G113" s="19"/>
      <c r="H113" s="19"/>
      <c r="I113" s="19"/>
      <c r="J113" s="19"/>
      <c r="K113" s="19"/>
      <c r="L113" s="21"/>
      <c r="M113" s="21"/>
      <c r="N113" s="21"/>
      <c r="O113" s="21"/>
      <c r="P113" s="21"/>
      <c r="Q113" s="21"/>
      <c r="R113" s="21"/>
      <c r="S113" s="21"/>
      <c r="T113" s="21"/>
      <c r="U113" s="21">
        <f>U73*U16</f>
        <v>169.43623234388372</v>
      </c>
      <c r="V113" s="21">
        <f t="shared" si="31"/>
        <v>169.43623234388372</v>
      </c>
      <c r="W113" s="17"/>
      <c r="X113" s="17"/>
      <c r="Y113" s="17"/>
      <c r="Z113" s="17"/>
      <c r="AA113" s="17"/>
      <c r="AB113" s="17"/>
      <c r="AC113" s="17"/>
      <c r="AD113" s="17"/>
      <c r="AE113" s="17"/>
      <c r="AF113" s="17"/>
      <c r="AG113" s="49"/>
      <c r="AH113" s="49"/>
      <c r="AI113" s="49"/>
      <c r="AJ113" s="49"/>
      <c r="AK113" s="49"/>
      <c r="AL113" s="69"/>
      <c r="AM113" s="68">
        <f>U16</f>
        <v>1.7746264751241929</v>
      </c>
      <c r="AN113" s="68">
        <f>IF(V$9&gt;$D$6,0,AM113)</f>
        <v>1.7746264751241929</v>
      </c>
    </row>
    <row r="114" spans="1:41" s="3" customFormat="1" ht="12" x14ac:dyDescent="0.3">
      <c r="A114" s="17"/>
      <c r="C114" s="3" t="s">
        <v>242</v>
      </c>
      <c r="D114" s="8" t="s">
        <v>32</v>
      </c>
      <c r="E114" s="17"/>
      <c r="F114" s="19"/>
      <c r="G114" s="19"/>
      <c r="H114" s="19"/>
      <c r="I114" s="19"/>
      <c r="J114" s="19"/>
      <c r="K114" s="19"/>
      <c r="L114" s="21"/>
      <c r="M114" s="21"/>
      <c r="N114" s="21"/>
      <c r="O114" s="21"/>
      <c r="P114" s="21"/>
      <c r="Q114" s="21"/>
      <c r="R114" s="21"/>
      <c r="S114" s="21"/>
      <c r="T114" s="21"/>
      <c r="U114" s="21"/>
      <c r="V114" s="21">
        <f>V73*V16</f>
        <v>122.46064801743192</v>
      </c>
      <c r="W114" s="17"/>
      <c r="X114" s="17"/>
      <c r="Y114" s="17"/>
      <c r="Z114" s="17"/>
      <c r="AA114" s="17"/>
      <c r="AB114" s="17"/>
      <c r="AC114" s="17"/>
      <c r="AD114" s="17"/>
      <c r="AE114" s="17"/>
      <c r="AF114" s="17"/>
      <c r="AG114" s="49"/>
      <c r="AH114" s="49"/>
      <c r="AI114" s="49"/>
      <c r="AJ114" s="49"/>
      <c r="AK114" s="49"/>
      <c r="AL114" s="69"/>
      <c r="AM114" s="69"/>
      <c r="AN114" s="68">
        <f>V16</f>
        <v>1.2826176852866296</v>
      </c>
    </row>
    <row r="115" spans="1:41" s="3" customFormat="1" ht="12" x14ac:dyDescent="0.3">
      <c r="A115" s="17"/>
      <c r="C115" s="9" t="s">
        <v>247</v>
      </c>
      <c r="D115" s="10" t="s">
        <v>32</v>
      </c>
      <c r="E115" s="23"/>
      <c r="F115" s="22">
        <f>SUM(F98:F114)</f>
        <v>0</v>
      </c>
      <c r="G115" s="22">
        <f t="shared" ref="G115:V115" si="33">SUM(G98:G114)</f>
        <v>0</v>
      </c>
      <c r="H115" s="22">
        <f t="shared" si="33"/>
        <v>10852.456491246545</v>
      </c>
      <c r="I115" s="22">
        <f t="shared" si="33"/>
        <v>19713.76977462307</v>
      </c>
      <c r="J115" s="22">
        <f t="shared" si="33"/>
        <v>25138.412922148342</v>
      </c>
      <c r="K115" s="22">
        <f t="shared" si="33"/>
        <v>27671.965918653354</v>
      </c>
      <c r="L115" s="22">
        <f t="shared" si="33"/>
        <v>29250.955038767621</v>
      </c>
      <c r="M115" s="22">
        <f t="shared" si="33"/>
        <v>30353.047728776135</v>
      </c>
      <c r="N115" s="22">
        <f t="shared" si="33"/>
        <v>31038.988429034845</v>
      </c>
      <c r="O115" s="22">
        <f t="shared" si="33"/>
        <v>31644.29314453308</v>
      </c>
      <c r="P115" s="22">
        <f t="shared" si="33"/>
        <v>32162.91160564822</v>
      </c>
      <c r="Q115" s="22">
        <f t="shared" si="33"/>
        <v>32591.655026419503</v>
      </c>
      <c r="R115" s="22">
        <f t="shared" si="33"/>
        <v>22098.327153522074</v>
      </c>
      <c r="S115" s="22">
        <f t="shared" si="33"/>
        <v>13527.243453554427</v>
      </c>
      <c r="T115" s="22">
        <f t="shared" si="33"/>
        <v>8328.5683548548968</v>
      </c>
      <c r="U115" s="22">
        <f t="shared" si="33"/>
        <v>5964.451590693765</v>
      </c>
      <c r="V115" s="22">
        <f t="shared" si="33"/>
        <v>4507.9231185969284</v>
      </c>
      <c r="W115" s="17"/>
      <c r="X115" s="17"/>
      <c r="Y115" s="17"/>
      <c r="Z115" s="62">
        <f t="shared" ref="Z115:AI115" si="34">SUM(Z98:Z114)</f>
        <v>113.6655150027876</v>
      </c>
      <c r="AA115" s="62">
        <f t="shared" si="34"/>
        <v>206.47636743683802</v>
      </c>
      <c r="AB115" s="62">
        <f t="shared" si="34"/>
        <v>263.29252307562268</v>
      </c>
      <c r="AC115" s="62">
        <f t="shared" si="34"/>
        <v>289.82823011733046</v>
      </c>
      <c r="AD115" s="62">
        <f t="shared" si="34"/>
        <v>306.36610904514282</v>
      </c>
      <c r="AE115" s="62">
        <f t="shared" si="34"/>
        <v>317.90911161711045</v>
      </c>
      <c r="AF115" s="62">
        <f t="shared" si="34"/>
        <v>325.09345766992965</v>
      </c>
      <c r="AG115" s="62">
        <f t="shared" si="34"/>
        <v>331.43324555815735</v>
      </c>
      <c r="AH115" s="62">
        <f t="shared" si="34"/>
        <v>336.86510649398815</v>
      </c>
      <c r="AI115" s="62">
        <f t="shared" si="34"/>
        <v>341.35564204834236</v>
      </c>
      <c r="AJ115" s="62">
        <f>SUM(AJ101:AJ114)</f>
        <v>231.45153713642378</v>
      </c>
      <c r="AK115" s="62">
        <f>SUM(AK102:AK114)</f>
        <v>141.68046607296191</v>
      </c>
      <c r="AL115" s="62">
        <f>SUM(AL103:AL114)</f>
        <v>87.231034932420513</v>
      </c>
      <c r="AM115" s="62">
        <f>SUM(AM104:AM114)</f>
        <v>62.469954365836948</v>
      </c>
      <c r="AN115" s="62">
        <f>SUM(AN105:AN114)</f>
        <v>47.214693123311207</v>
      </c>
      <c r="AO115" s="69" t="s">
        <v>393</v>
      </c>
    </row>
    <row r="116" spans="1:41" s="3" customFormat="1" ht="12" x14ac:dyDescent="0.3">
      <c r="A116" s="17"/>
      <c r="C116" s="9"/>
      <c r="D116" s="10"/>
      <c r="E116" s="23"/>
      <c r="F116" s="22"/>
      <c r="G116" s="22"/>
      <c r="H116" s="22"/>
      <c r="I116" s="22"/>
      <c r="J116" s="22"/>
      <c r="K116" s="22"/>
      <c r="L116" s="22"/>
      <c r="M116" s="22"/>
      <c r="N116" s="22"/>
      <c r="O116" s="22"/>
      <c r="P116" s="22"/>
      <c r="Q116" s="22"/>
      <c r="R116" s="22"/>
      <c r="S116" s="22"/>
      <c r="T116" s="22"/>
      <c r="U116" s="22"/>
      <c r="V116" s="22"/>
      <c r="W116" s="17"/>
      <c r="X116" s="17"/>
      <c r="Y116" s="17"/>
      <c r="Z116" s="17"/>
      <c r="AA116" s="17"/>
      <c r="AB116" s="17"/>
      <c r="AC116" s="17"/>
      <c r="AD116" s="17"/>
      <c r="AE116" s="17"/>
      <c r="AF116" s="17"/>
      <c r="AG116" s="49"/>
      <c r="AH116" s="49"/>
      <c r="AI116" s="49"/>
      <c r="AJ116" s="49"/>
      <c r="AK116" s="49"/>
      <c r="AL116" s="69"/>
      <c r="AM116" s="69"/>
      <c r="AN116" s="68"/>
    </row>
    <row r="117" spans="1:41" s="3" customFormat="1" ht="12" x14ac:dyDescent="0.3">
      <c r="A117" s="17"/>
      <c r="C117" s="3" t="s">
        <v>37</v>
      </c>
      <c r="D117" s="8" t="s">
        <v>33</v>
      </c>
      <c r="E117" s="17"/>
      <c r="F117" s="24">
        <v>0.20453020005884084</v>
      </c>
      <c r="G117" s="24">
        <v>0.20657550205942926</v>
      </c>
      <c r="H117" s="24">
        <v>0.20864125708002357</v>
      </c>
      <c r="I117" s="24">
        <v>0.21072766965082382</v>
      </c>
      <c r="J117" s="24">
        <v>0.21283494634733205</v>
      </c>
      <c r="K117" s="24">
        <v>0.21496329581080537</v>
      </c>
      <c r="L117" s="24">
        <v>0.21711292876891342</v>
      </c>
      <c r="M117" s="24">
        <v>0.21928405805660256</v>
      </c>
      <c r="N117" s="24">
        <v>0.2214768986371686</v>
      </c>
      <c r="O117" s="24">
        <v>0.22369166762354029</v>
      </c>
      <c r="P117" s="24">
        <v>0.22592858429977569</v>
      </c>
      <c r="Q117" s="24">
        <v>0.22818787014277345</v>
      </c>
      <c r="R117" s="24">
        <v>0.22818787014277345</v>
      </c>
      <c r="S117" s="24">
        <v>0.22818787014277345</v>
      </c>
      <c r="T117" s="24">
        <v>0.22818787014277345</v>
      </c>
      <c r="U117" s="24">
        <v>0.22818787014277345</v>
      </c>
      <c r="V117" s="24">
        <v>0.22818787014277345</v>
      </c>
      <c r="W117" s="17"/>
      <c r="X117" s="17"/>
      <c r="Y117" s="17"/>
    </row>
    <row r="118" spans="1:41" s="3" customFormat="1" ht="12" x14ac:dyDescent="0.3">
      <c r="A118" s="17"/>
      <c r="C118" s="3" t="s">
        <v>38</v>
      </c>
      <c r="D118" s="8" t="s">
        <v>33</v>
      </c>
      <c r="E118" s="17"/>
      <c r="F118" s="24">
        <v>0.1725276512699814</v>
      </c>
      <c r="G118" s="24">
        <v>0.17425292778268123</v>
      </c>
      <c r="H118" s="24">
        <v>0.17599545706050804</v>
      </c>
      <c r="I118" s="24">
        <v>0.17775541163111311</v>
      </c>
      <c r="J118" s="24">
        <v>0.17953296574742425</v>
      </c>
      <c r="K118" s="24">
        <v>0.1813282954048985</v>
      </c>
      <c r="L118" s="24">
        <v>0.18314157835894748</v>
      </c>
      <c r="M118" s="24">
        <v>0.18497299414253696</v>
      </c>
      <c r="N118" s="24">
        <v>0.18682272408396233</v>
      </c>
      <c r="O118" s="24">
        <v>0.18869095132480196</v>
      </c>
      <c r="P118" s="24">
        <v>0.19057786083804998</v>
      </c>
      <c r="Q118" s="24">
        <v>0.19248363944643049</v>
      </c>
      <c r="R118" s="24">
        <v>0.19248363944643049</v>
      </c>
      <c r="S118" s="24">
        <v>0.19248363944643049</v>
      </c>
      <c r="T118" s="24">
        <v>0.19248363944643049</v>
      </c>
      <c r="U118" s="24">
        <v>0.19248363944643049</v>
      </c>
      <c r="V118" s="24">
        <v>0.19248363944643049</v>
      </c>
      <c r="W118" s="17"/>
      <c r="X118" s="17"/>
      <c r="Y118" s="17"/>
      <c r="Z118" s="17"/>
      <c r="AA118" s="17"/>
      <c r="AB118" s="17"/>
      <c r="AC118" s="17"/>
      <c r="AD118" s="17"/>
      <c r="AE118" s="17"/>
      <c r="AF118" s="17"/>
      <c r="AG118" s="17"/>
      <c r="AH118" s="17"/>
      <c r="AI118" s="17"/>
      <c r="AJ118" s="17"/>
      <c r="AK118" s="17"/>
    </row>
    <row r="119" spans="1:41" s="3" customFormat="1" ht="12" x14ac:dyDescent="0.3">
      <c r="A119" s="17"/>
      <c r="D119" s="8"/>
      <c r="E119" s="17"/>
      <c r="F119" s="24"/>
      <c r="G119" s="24"/>
      <c r="H119" s="24"/>
      <c r="I119" s="24"/>
      <c r="J119" s="24"/>
      <c r="K119" s="24"/>
      <c r="L119" s="24"/>
      <c r="M119" s="24"/>
      <c r="N119" s="24"/>
      <c r="O119" s="24"/>
      <c r="P119" s="24"/>
      <c r="Q119" s="24"/>
      <c r="R119" s="24"/>
      <c r="S119" s="24"/>
      <c r="T119" s="24"/>
      <c r="U119" s="24"/>
      <c r="V119" s="24"/>
      <c r="W119" s="17"/>
      <c r="X119" s="17"/>
      <c r="Y119" s="17"/>
      <c r="Z119" s="17"/>
      <c r="AA119" s="17"/>
      <c r="AB119" s="17"/>
      <c r="AC119" s="17"/>
      <c r="AD119" s="17"/>
      <c r="AE119" s="17"/>
      <c r="AF119" s="17"/>
      <c r="AG119" s="17"/>
      <c r="AH119" s="17"/>
      <c r="AI119" s="17"/>
      <c r="AJ119" s="17"/>
      <c r="AK119" s="17"/>
    </row>
    <row r="120" spans="1:41" s="3" customFormat="1" ht="12" x14ac:dyDescent="0.3">
      <c r="A120" s="17"/>
      <c r="C120" s="9" t="s">
        <v>248</v>
      </c>
      <c r="D120" s="10" t="s">
        <v>20</v>
      </c>
      <c r="E120" s="23"/>
      <c r="F120" s="22">
        <f>F94*F117+F115*F118</f>
        <v>0</v>
      </c>
      <c r="G120" s="22">
        <f t="shared" ref="G120:V120" si="35">G94*G117+G115*G118</f>
        <v>0</v>
      </c>
      <c r="H120" s="22">
        <f t="shared" si="35"/>
        <v>1959.6557095885628</v>
      </c>
      <c r="I120" s="22">
        <f t="shared" si="35"/>
        <v>3589.4949638839162</v>
      </c>
      <c r="J120" s="22">
        <f t="shared" si="35"/>
        <v>4618.8176021446125</v>
      </c>
      <c r="K120" s="22">
        <f t="shared" si="35"/>
        <v>5133.7529322635692</v>
      </c>
      <c r="L120" s="22">
        <f t="shared" si="35"/>
        <v>5480.4955907980275</v>
      </c>
      <c r="M120" s="22">
        <f t="shared" si="35"/>
        <v>5743.8546148681826</v>
      </c>
      <c r="N120" s="22">
        <f t="shared" si="35"/>
        <v>5932.7197958815104</v>
      </c>
      <c r="O120" s="22">
        <f t="shared" si="35"/>
        <v>6109.7800585635614</v>
      </c>
      <c r="P120" s="22">
        <f t="shared" si="35"/>
        <v>6273.5392110363455</v>
      </c>
      <c r="Q120" s="22">
        <f t="shared" si="35"/>
        <v>6422.6299161604347</v>
      </c>
      <c r="R120" s="22">
        <f t="shared" si="35"/>
        <v>4406.4178439269454</v>
      </c>
      <c r="S120" s="22">
        <f t="shared" si="35"/>
        <v>2760.0087642972958</v>
      </c>
      <c r="T120" s="22">
        <f t="shared" si="35"/>
        <v>1762.6483487163716</v>
      </c>
      <c r="U120" s="22">
        <f t="shared" si="35"/>
        <v>1310.596514482711</v>
      </c>
      <c r="V120" s="22">
        <f t="shared" si="35"/>
        <v>1032.9875641777608</v>
      </c>
      <c r="W120" s="17"/>
      <c r="X120" s="17"/>
      <c r="Y120" s="17"/>
      <c r="Z120" s="17"/>
      <c r="AA120" s="17"/>
      <c r="AB120" s="17"/>
      <c r="AC120" s="17"/>
      <c r="AD120" s="17"/>
      <c r="AE120" s="17"/>
      <c r="AF120" s="17"/>
      <c r="AG120" s="17"/>
      <c r="AH120" s="17"/>
      <c r="AI120" s="17"/>
      <c r="AJ120" s="17"/>
      <c r="AK120" s="17"/>
    </row>
    <row r="121" spans="1:41" s="3" customFormat="1" ht="12" x14ac:dyDescent="0.3">
      <c r="A121" s="17"/>
      <c r="E121" s="17"/>
      <c r="F121" s="19"/>
      <c r="G121" s="19"/>
      <c r="H121" s="19"/>
      <c r="I121" s="19"/>
      <c r="J121" s="19"/>
      <c r="K121" s="19"/>
      <c r="L121" s="19"/>
      <c r="M121" s="19"/>
      <c r="N121" s="19"/>
      <c r="O121" s="19"/>
      <c r="P121" s="19"/>
      <c r="Q121" s="19"/>
      <c r="R121" s="19"/>
      <c r="S121" s="19"/>
      <c r="T121" s="19"/>
      <c r="U121" s="19"/>
      <c r="V121" s="19"/>
      <c r="W121" s="17"/>
      <c r="X121" s="17"/>
      <c r="Y121" s="17"/>
      <c r="Z121" s="17"/>
      <c r="AA121" s="17"/>
      <c r="AB121" s="17"/>
      <c r="AC121" s="17"/>
      <c r="AD121" s="17"/>
      <c r="AE121" s="17"/>
      <c r="AF121" s="17"/>
      <c r="AG121" s="17"/>
      <c r="AH121" s="17"/>
      <c r="AI121" s="17"/>
      <c r="AJ121" s="17"/>
      <c r="AK121" s="17"/>
    </row>
    <row r="122" spans="1:41" s="17" customFormat="1" ht="12" x14ac:dyDescent="0.3">
      <c r="C122" s="23" t="s">
        <v>250</v>
      </c>
      <c r="D122" s="23"/>
      <c r="F122" s="19"/>
      <c r="G122" s="19"/>
      <c r="H122" s="19"/>
      <c r="I122" s="19"/>
      <c r="J122" s="19"/>
      <c r="K122" s="19"/>
      <c r="L122" s="19"/>
      <c r="M122" s="19"/>
      <c r="N122" s="19"/>
      <c r="O122" s="19"/>
      <c r="P122" s="19"/>
      <c r="Q122" s="19"/>
      <c r="R122" s="19"/>
      <c r="S122" s="19"/>
      <c r="T122" s="19"/>
      <c r="U122" s="19"/>
      <c r="V122" s="19"/>
    </row>
    <row r="123" spans="1:41" s="3" customFormat="1" ht="12" x14ac:dyDescent="0.3">
      <c r="A123" s="17"/>
      <c r="C123" s="41" t="s">
        <v>157</v>
      </c>
      <c r="E123" s="17"/>
      <c r="F123" s="19"/>
      <c r="G123" s="19"/>
      <c r="H123" s="19"/>
      <c r="I123" s="19"/>
      <c r="J123" s="19"/>
      <c r="K123" s="19"/>
      <c r="L123" s="19"/>
      <c r="M123" s="19"/>
      <c r="N123" s="19"/>
      <c r="O123" s="19"/>
      <c r="P123" s="19"/>
      <c r="Q123" s="19"/>
      <c r="R123" s="19"/>
      <c r="S123" s="19"/>
      <c r="T123" s="19"/>
      <c r="U123" s="19"/>
      <c r="V123" s="19"/>
      <c r="W123" s="17"/>
      <c r="X123" s="17"/>
      <c r="Y123" s="17"/>
      <c r="Z123" s="17"/>
      <c r="AA123" s="17"/>
      <c r="AB123" s="17"/>
      <c r="AC123" s="17"/>
      <c r="AD123" s="17"/>
      <c r="AE123" s="17"/>
      <c r="AF123" s="17"/>
      <c r="AG123" s="17"/>
      <c r="AH123" s="17"/>
      <c r="AI123" s="17"/>
      <c r="AJ123" s="17"/>
      <c r="AK123" s="17"/>
    </row>
    <row r="124" spans="1:41" s="3" customFormat="1" ht="12" x14ac:dyDescent="0.3">
      <c r="A124" s="17"/>
      <c r="C124" s="3" t="s">
        <v>41</v>
      </c>
      <c r="D124" s="8" t="s">
        <v>35</v>
      </c>
      <c r="E124" s="17"/>
      <c r="F124" s="21">
        <v>100.84615384615384</v>
      </c>
      <c r="G124" s="21">
        <v>102.76923076923076</v>
      </c>
      <c r="H124" s="21">
        <v>110</v>
      </c>
      <c r="I124" s="21">
        <v>118</v>
      </c>
      <c r="J124" s="21">
        <v>126</v>
      </c>
      <c r="K124" s="21">
        <v>134</v>
      </c>
      <c r="L124" s="21">
        <v>142</v>
      </c>
      <c r="M124" s="21">
        <v>150</v>
      </c>
      <c r="N124" s="21">
        <v>152</v>
      </c>
      <c r="O124" s="21">
        <v>154.5</v>
      </c>
      <c r="P124" s="21">
        <v>157</v>
      </c>
      <c r="Q124" s="21">
        <v>160</v>
      </c>
      <c r="R124" s="21">
        <f>Q124</f>
        <v>160</v>
      </c>
      <c r="S124" s="21">
        <f t="shared" ref="S124:V125" si="36">R124</f>
        <v>160</v>
      </c>
      <c r="T124" s="21">
        <f t="shared" si="36"/>
        <v>160</v>
      </c>
      <c r="U124" s="21">
        <f t="shared" si="36"/>
        <v>160</v>
      </c>
      <c r="V124" s="21">
        <f t="shared" si="36"/>
        <v>160</v>
      </c>
      <c r="W124" s="17"/>
      <c r="X124" s="17"/>
      <c r="Y124" s="17"/>
      <c r="Z124" s="17"/>
      <c r="AA124" s="17"/>
      <c r="AB124" s="17"/>
      <c r="AC124" s="17"/>
      <c r="AD124" s="17"/>
      <c r="AE124" s="17"/>
      <c r="AF124" s="17"/>
      <c r="AG124" s="17"/>
      <c r="AH124" s="17"/>
      <c r="AI124" s="17"/>
      <c r="AJ124" s="17"/>
      <c r="AK124" s="17"/>
    </row>
    <row r="125" spans="1:41" s="3" customFormat="1" ht="12" x14ac:dyDescent="0.3">
      <c r="A125" s="17"/>
      <c r="C125" s="3" t="s">
        <v>42</v>
      </c>
      <c r="D125" s="8" t="s">
        <v>35</v>
      </c>
      <c r="E125" s="17"/>
      <c r="F125" s="21">
        <v>119.76923076923077</v>
      </c>
      <c r="G125" s="21">
        <v>124.65384615384616</v>
      </c>
      <c r="H125" s="21">
        <v>132</v>
      </c>
      <c r="I125" s="21">
        <v>139</v>
      </c>
      <c r="J125" s="21">
        <v>148</v>
      </c>
      <c r="K125" s="21">
        <v>157</v>
      </c>
      <c r="L125" s="21">
        <v>166</v>
      </c>
      <c r="M125" s="21">
        <v>175</v>
      </c>
      <c r="N125" s="21">
        <v>178.75</v>
      </c>
      <c r="O125" s="21">
        <v>182.5</v>
      </c>
      <c r="P125" s="21">
        <v>186.25</v>
      </c>
      <c r="Q125" s="21">
        <v>190</v>
      </c>
      <c r="R125" s="21">
        <f>Q125</f>
        <v>190</v>
      </c>
      <c r="S125" s="21">
        <f t="shared" si="36"/>
        <v>190</v>
      </c>
      <c r="T125" s="21">
        <f t="shared" si="36"/>
        <v>190</v>
      </c>
      <c r="U125" s="21">
        <f t="shared" si="36"/>
        <v>190</v>
      </c>
      <c r="V125" s="21">
        <f t="shared" si="36"/>
        <v>190</v>
      </c>
      <c r="W125" s="17"/>
      <c r="X125" s="17"/>
      <c r="Y125" s="17"/>
      <c r="Z125" s="17"/>
      <c r="AA125" s="17"/>
      <c r="AB125" s="17"/>
      <c r="AC125" s="17"/>
      <c r="AD125" s="17"/>
      <c r="AE125" s="17"/>
      <c r="AF125" s="17"/>
      <c r="AG125" s="17"/>
      <c r="AH125" s="17"/>
      <c r="AI125" s="17"/>
      <c r="AJ125" s="17"/>
      <c r="AK125" s="17"/>
    </row>
    <row r="126" spans="1:41" s="3" customFormat="1" ht="12" x14ac:dyDescent="0.3">
      <c r="A126" s="17"/>
      <c r="C126" s="3" t="s">
        <v>43</v>
      </c>
      <c r="D126" s="8" t="s">
        <v>30</v>
      </c>
      <c r="E126" s="17"/>
      <c r="F126" s="20">
        <f t="shared" ref="F126:V127" si="37">F64/F124</f>
        <v>23.798627002288331</v>
      </c>
      <c r="G126" s="20">
        <f t="shared" si="37"/>
        <v>23.353293413173656</v>
      </c>
      <c r="H126" s="20">
        <f t="shared" si="37"/>
        <v>21.818181818181817</v>
      </c>
      <c r="I126" s="20">
        <f t="shared" si="37"/>
        <v>20.338983050847457</v>
      </c>
      <c r="J126" s="20">
        <f t="shared" si="37"/>
        <v>19.047619047619047</v>
      </c>
      <c r="K126" s="20">
        <f t="shared" si="37"/>
        <v>17.910447761194028</v>
      </c>
      <c r="L126" s="20">
        <f t="shared" si="37"/>
        <v>16.901408450704224</v>
      </c>
      <c r="M126" s="20">
        <f t="shared" si="37"/>
        <v>16</v>
      </c>
      <c r="N126" s="20">
        <f t="shared" si="37"/>
        <v>15.789473684210526</v>
      </c>
      <c r="O126" s="20">
        <f t="shared" si="37"/>
        <v>15.533980582524272</v>
      </c>
      <c r="P126" s="20">
        <f t="shared" si="37"/>
        <v>15.286624203821656</v>
      </c>
      <c r="Q126" s="20">
        <f t="shared" si="37"/>
        <v>15</v>
      </c>
      <c r="R126" s="20">
        <f t="shared" si="37"/>
        <v>15</v>
      </c>
      <c r="S126" s="20">
        <f t="shared" si="37"/>
        <v>15</v>
      </c>
      <c r="T126" s="20">
        <f t="shared" si="37"/>
        <v>15</v>
      </c>
      <c r="U126" s="20">
        <f t="shared" si="37"/>
        <v>15</v>
      </c>
      <c r="V126" s="20">
        <f t="shared" si="37"/>
        <v>15</v>
      </c>
      <c r="W126" s="17"/>
      <c r="X126" s="17"/>
      <c r="Y126" s="17"/>
      <c r="Z126" s="17"/>
      <c r="AA126" s="17"/>
      <c r="AB126" s="17"/>
      <c r="AC126" s="17"/>
      <c r="AD126" s="17"/>
      <c r="AE126" s="17"/>
      <c r="AF126" s="17"/>
      <c r="AG126" s="17"/>
      <c r="AH126" s="17"/>
      <c r="AI126" s="17"/>
      <c r="AJ126" s="17"/>
      <c r="AK126" s="17"/>
    </row>
    <row r="127" spans="1:41" s="3" customFormat="1" ht="12" x14ac:dyDescent="0.3">
      <c r="A127" s="17"/>
      <c r="C127" s="3" t="s">
        <v>44</v>
      </c>
      <c r="D127" s="8" t="s">
        <v>30</v>
      </c>
      <c r="E127" s="17"/>
      <c r="F127" s="20">
        <f t="shared" si="37"/>
        <v>27.719974309569686</v>
      </c>
      <c r="G127" s="20">
        <f t="shared" si="37"/>
        <v>26.633755013884603</v>
      </c>
      <c r="H127" s="20">
        <f t="shared" si="37"/>
        <v>25.151515151515152</v>
      </c>
      <c r="I127" s="20">
        <f t="shared" si="37"/>
        <v>23.884892086330936</v>
      </c>
      <c r="J127" s="20">
        <f t="shared" si="37"/>
        <v>22.432432432432432</v>
      </c>
      <c r="K127" s="20">
        <f t="shared" si="37"/>
        <v>21.146496815286625</v>
      </c>
      <c r="L127" s="20">
        <f t="shared" si="37"/>
        <v>20</v>
      </c>
      <c r="M127" s="20">
        <f t="shared" si="37"/>
        <v>18.971428571428572</v>
      </c>
      <c r="N127" s="20">
        <f t="shared" si="37"/>
        <v>18.573426573426573</v>
      </c>
      <c r="O127" s="20">
        <f t="shared" si="37"/>
        <v>18.19178082191781</v>
      </c>
      <c r="P127" s="20">
        <f t="shared" si="37"/>
        <v>17.825503355704697</v>
      </c>
      <c r="Q127" s="20">
        <f t="shared" si="37"/>
        <v>17.473684210526315</v>
      </c>
      <c r="R127" s="20">
        <f t="shared" si="37"/>
        <v>17.473684210526315</v>
      </c>
      <c r="S127" s="20">
        <f t="shared" si="37"/>
        <v>17.473684210526315</v>
      </c>
      <c r="T127" s="20">
        <f t="shared" si="37"/>
        <v>17.473684210526315</v>
      </c>
      <c r="U127" s="20">
        <f t="shared" si="37"/>
        <v>17.473684210526315</v>
      </c>
      <c r="V127" s="20">
        <f t="shared" si="37"/>
        <v>17.473684210526315</v>
      </c>
      <c r="W127" s="17"/>
      <c r="X127" s="17"/>
      <c r="Y127" s="17"/>
      <c r="Z127" s="17"/>
      <c r="AA127" s="17"/>
      <c r="AB127" s="17"/>
      <c r="AC127" s="17"/>
      <c r="AD127" s="17"/>
      <c r="AE127" s="17"/>
      <c r="AF127" s="17"/>
      <c r="AG127" s="17"/>
      <c r="AH127" s="17"/>
      <c r="AI127" s="17"/>
      <c r="AJ127" s="17"/>
      <c r="AK127" s="17"/>
    </row>
    <row r="128" spans="1:41" s="3" customFormat="1" ht="12" x14ac:dyDescent="0.3">
      <c r="A128" s="17"/>
      <c r="C128" s="3" t="s">
        <v>39</v>
      </c>
      <c r="D128" s="8" t="s">
        <v>36</v>
      </c>
      <c r="E128" s="17"/>
      <c r="F128" s="20">
        <f t="shared" ref="F128:V129" si="38">F126*F70/1000</f>
        <v>16.659038901601832</v>
      </c>
      <c r="G128" s="20">
        <f t="shared" si="38"/>
        <v>16.34730538922156</v>
      </c>
      <c r="H128" s="20">
        <f t="shared" si="38"/>
        <v>15.272727272727272</v>
      </c>
      <c r="I128" s="20">
        <f t="shared" si="38"/>
        <v>14.23728813559322</v>
      </c>
      <c r="J128" s="20">
        <f t="shared" si="38"/>
        <v>13.333333333333334</v>
      </c>
      <c r="K128" s="20">
        <f t="shared" si="38"/>
        <v>12.53731343283582</v>
      </c>
      <c r="L128" s="20">
        <f t="shared" si="38"/>
        <v>11.830985915492956</v>
      </c>
      <c r="M128" s="20">
        <f t="shared" si="38"/>
        <v>11.2</v>
      </c>
      <c r="N128" s="20">
        <f t="shared" si="38"/>
        <v>11.052631578947368</v>
      </c>
      <c r="O128" s="20">
        <f t="shared" si="38"/>
        <v>10.873786407766991</v>
      </c>
      <c r="P128" s="20">
        <f t="shared" si="38"/>
        <v>10.700636942675159</v>
      </c>
      <c r="Q128" s="20">
        <f t="shared" si="38"/>
        <v>10.5</v>
      </c>
      <c r="R128" s="20">
        <f t="shared" si="38"/>
        <v>10.5</v>
      </c>
      <c r="S128" s="20">
        <f t="shared" si="38"/>
        <v>10.5</v>
      </c>
      <c r="T128" s="20">
        <f t="shared" si="38"/>
        <v>10.5</v>
      </c>
      <c r="U128" s="20">
        <f t="shared" si="38"/>
        <v>10.5</v>
      </c>
      <c r="V128" s="20">
        <f t="shared" si="38"/>
        <v>10.5</v>
      </c>
      <c r="W128" s="17"/>
      <c r="X128" s="17"/>
      <c r="Y128" s="17"/>
      <c r="Z128" s="17"/>
      <c r="AA128" s="17"/>
      <c r="AB128" s="17"/>
      <c r="AC128" s="17"/>
      <c r="AD128" s="17"/>
      <c r="AE128" s="17"/>
      <c r="AF128" s="17"/>
      <c r="AG128" s="17"/>
      <c r="AH128" s="17"/>
      <c r="AI128" s="17"/>
      <c r="AJ128" s="17"/>
      <c r="AK128" s="17"/>
    </row>
    <row r="129" spans="1:41" s="3" customFormat="1" ht="12" x14ac:dyDescent="0.3">
      <c r="A129" s="17"/>
      <c r="C129" s="3" t="s">
        <v>40</v>
      </c>
      <c r="D129" s="8" t="s">
        <v>36</v>
      </c>
      <c r="E129" s="17"/>
      <c r="F129" s="20">
        <f t="shared" si="38"/>
        <v>60.983943481053309</v>
      </c>
      <c r="G129" s="20">
        <f t="shared" si="38"/>
        <v>58.594261030546129</v>
      </c>
      <c r="H129" s="20">
        <f t="shared" si="38"/>
        <v>55.333333333333336</v>
      </c>
      <c r="I129" s="20">
        <f t="shared" si="38"/>
        <v>52.546762589928058</v>
      </c>
      <c r="J129" s="20">
        <f t="shared" si="38"/>
        <v>49.351351351351347</v>
      </c>
      <c r="K129" s="20">
        <f t="shared" si="38"/>
        <v>46.522292993630572</v>
      </c>
      <c r="L129" s="20">
        <f t="shared" si="38"/>
        <v>44</v>
      </c>
      <c r="M129" s="20">
        <f t="shared" si="38"/>
        <v>41.737142857142857</v>
      </c>
      <c r="N129" s="20">
        <f t="shared" si="38"/>
        <v>40.861538461538458</v>
      </c>
      <c r="O129" s="20">
        <f t="shared" si="38"/>
        <v>40.021917808219179</v>
      </c>
      <c r="P129" s="20">
        <f t="shared" si="38"/>
        <v>39.216107382550334</v>
      </c>
      <c r="Q129" s="20">
        <f t="shared" si="38"/>
        <v>38.442105263157892</v>
      </c>
      <c r="R129" s="20">
        <f t="shared" si="38"/>
        <v>38.442105263157892</v>
      </c>
      <c r="S129" s="20">
        <f t="shared" si="38"/>
        <v>38.442105263157892</v>
      </c>
      <c r="T129" s="20">
        <f t="shared" si="38"/>
        <v>38.442105263157892</v>
      </c>
      <c r="U129" s="20">
        <f t="shared" si="38"/>
        <v>38.442105263157892</v>
      </c>
      <c r="V129" s="20">
        <f t="shared" si="38"/>
        <v>38.442105263157892</v>
      </c>
      <c r="W129" s="17"/>
      <c r="X129" s="17"/>
      <c r="Y129" s="17"/>
      <c r="Z129" s="17"/>
      <c r="AA129" s="17"/>
      <c r="AB129" s="17"/>
      <c r="AC129" s="17"/>
      <c r="AD129" s="17"/>
      <c r="AE129" s="17"/>
      <c r="AF129" s="17"/>
      <c r="AG129" s="17"/>
      <c r="AH129" s="17"/>
      <c r="AI129" s="17"/>
      <c r="AJ129" s="17"/>
      <c r="AK129" s="17"/>
    </row>
    <row r="130" spans="1:41" s="3" customFormat="1" ht="12" x14ac:dyDescent="0.3">
      <c r="A130" s="17"/>
      <c r="D130" s="8"/>
      <c r="E130" s="17"/>
      <c r="F130" s="20"/>
      <c r="G130" s="20"/>
      <c r="H130" s="20"/>
      <c r="I130" s="20"/>
      <c r="J130" s="20"/>
      <c r="K130" s="20"/>
      <c r="L130" s="20"/>
      <c r="M130" s="20"/>
      <c r="N130" s="20"/>
      <c r="O130" s="20"/>
      <c r="P130" s="20"/>
      <c r="Q130" s="20"/>
      <c r="R130" s="20"/>
      <c r="S130" s="20"/>
      <c r="T130" s="20"/>
      <c r="U130" s="20"/>
      <c r="V130" s="20"/>
      <c r="W130" s="17"/>
      <c r="X130" s="17"/>
      <c r="Y130" s="17"/>
      <c r="Z130" s="17"/>
      <c r="AA130" s="17"/>
      <c r="AB130" s="17"/>
      <c r="AC130" s="17"/>
      <c r="AD130" s="17"/>
      <c r="AE130" s="17"/>
      <c r="AF130" s="17"/>
      <c r="AG130" s="17"/>
      <c r="AH130" s="17"/>
      <c r="AI130" s="17"/>
      <c r="AJ130" s="17"/>
      <c r="AK130" s="17"/>
    </row>
    <row r="131" spans="1:41" s="3" customFormat="1" ht="12" x14ac:dyDescent="0.3">
      <c r="A131" s="17"/>
      <c r="C131" s="9" t="s">
        <v>251</v>
      </c>
      <c r="D131" s="8"/>
      <c r="E131" s="17"/>
      <c r="F131" s="20"/>
      <c r="G131" s="20"/>
      <c r="H131" s="20"/>
      <c r="I131" s="20"/>
      <c r="J131" s="20"/>
      <c r="K131" s="20"/>
      <c r="L131" s="20"/>
      <c r="M131" s="20"/>
      <c r="N131" s="20"/>
      <c r="O131" s="20"/>
      <c r="P131" s="20"/>
      <c r="Q131" s="20"/>
      <c r="R131" s="20"/>
      <c r="S131" s="20"/>
      <c r="T131" s="20"/>
      <c r="U131" s="20"/>
      <c r="V131" s="20"/>
      <c r="W131" s="17"/>
      <c r="X131" s="17"/>
      <c r="Y131" s="17"/>
      <c r="Z131" s="17"/>
      <c r="AA131" s="17"/>
      <c r="AB131" s="17"/>
      <c r="AC131" s="17"/>
      <c r="AD131" s="17"/>
      <c r="AE131" s="17"/>
      <c r="AF131" s="17"/>
      <c r="AG131" s="17"/>
      <c r="AH131" s="17"/>
      <c r="AI131" s="17"/>
      <c r="AJ131" s="17"/>
      <c r="AK131" s="17"/>
    </row>
    <row r="132" spans="1:41" s="3" customFormat="1" ht="12" x14ac:dyDescent="0.3">
      <c r="A132" s="17"/>
      <c r="C132" s="3" t="s">
        <v>258</v>
      </c>
      <c r="D132" s="53" t="s">
        <v>259</v>
      </c>
      <c r="E132" s="17"/>
      <c r="F132" s="20"/>
      <c r="G132" s="54" t="s">
        <v>263</v>
      </c>
      <c r="H132" s="20"/>
      <c r="I132" s="20"/>
      <c r="J132" s="20"/>
      <c r="K132" s="20"/>
      <c r="L132" s="20"/>
      <c r="M132" s="20"/>
      <c r="N132" s="20"/>
      <c r="O132" s="20"/>
      <c r="P132" s="20"/>
      <c r="Q132" s="20"/>
      <c r="R132" s="20"/>
      <c r="S132" s="20"/>
      <c r="T132" s="20"/>
      <c r="U132" s="20"/>
      <c r="V132" s="20"/>
      <c r="W132" s="17"/>
      <c r="X132" s="17"/>
      <c r="Y132" s="17"/>
      <c r="Z132" s="17"/>
      <c r="AA132" s="17"/>
      <c r="AB132" s="17"/>
      <c r="AC132" s="17"/>
      <c r="AD132" s="17"/>
      <c r="AE132" s="17"/>
      <c r="AF132" s="17"/>
      <c r="AG132" s="17"/>
      <c r="AH132" s="17"/>
      <c r="AI132" s="17"/>
      <c r="AJ132" s="17"/>
      <c r="AK132" s="17"/>
    </row>
    <row r="133" spans="1:41" x14ac:dyDescent="0.35">
      <c r="A133" s="17"/>
      <c r="C133" s="3" t="s">
        <v>45</v>
      </c>
      <c r="D133" s="8" t="s">
        <v>32</v>
      </c>
      <c r="E133" s="17"/>
      <c r="F133" s="21">
        <f>F128*F19</f>
        <v>0</v>
      </c>
      <c r="G133" s="21">
        <f>IF(G$9&gt;$D$6,0,F133)</f>
        <v>0</v>
      </c>
      <c r="H133" s="21">
        <f t="shared" ref="H133:V148" si="39">IF(H$9&gt;$D$6,0,G133)</f>
        <v>0</v>
      </c>
      <c r="I133" s="21">
        <f t="shared" si="39"/>
        <v>0</v>
      </c>
      <c r="J133" s="21">
        <f t="shared" si="39"/>
        <v>0</v>
      </c>
      <c r="K133" s="21">
        <f t="shared" si="39"/>
        <v>0</v>
      </c>
      <c r="L133" s="21">
        <f t="shared" si="39"/>
        <v>0</v>
      </c>
      <c r="M133" s="21">
        <f t="shared" si="39"/>
        <v>0</v>
      </c>
      <c r="N133" s="21">
        <f t="shared" si="39"/>
        <v>0</v>
      </c>
      <c r="O133" s="21">
        <f t="shared" si="39"/>
        <v>0</v>
      </c>
      <c r="P133" s="21">
        <f t="shared" si="39"/>
        <v>0</v>
      </c>
      <c r="Q133" s="21">
        <f t="shared" si="39"/>
        <v>0</v>
      </c>
      <c r="R133" s="21">
        <f t="shared" si="39"/>
        <v>0</v>
      </c>
      <c r="S133" s="21">
        <f t="shared" si="39"/>
        <v>0</v>
      </c>
      <c r="T133" s="21">
        <f t="shared" si="39"/>
        <v>0</v>
      </c>
      <c r="U133" s="21">
        <f t="shared" si="39"/>
        <v>0</v>
      </c>
      <c r="V133" s="21">
        <f t="shared" si="39"/>
        <v>0</v>
      </c>
      <c r="W133" s="25"/>
      <c r="X133" s="17"/>
      <c r="Y133" s="17"/>
      <c r="Z133" s="17"/>
      <c r="AA133" s="17"/>
      <c r="AB133" s="17"/>
      <c r="AC133" s="17"/>
      <c r="AD133" s="17"/>
      <c r="AE133" s="17"/>
      <c r="AF133" s="17"/>
      <c r="AG133" s="17"/>
      <c r="AH133" s="17"/>
      <c r="AI133" s="17"/>
      <c r="AJ133" s="17"/>
      <c r="AK133" s="17"/>
      <c r="AL133" s="3"/>
      <c r="AM133" s="3"/>
      <c r="AN133" s="3"/>
      <c r="AO133" s="3"/>
    </row>
    <row r="134" spans="1:41" x14ac:dyDescent="0.35">
      <c r="A134" s="17"/>
      <c r="C134" s="3" t="s">
        <v>46</v>
      </c>
      <c r="D134" s="8" t="s">
        <v>32</v>
      </c>
      <c r="E134" s="17"/>
      <c r="F134" s="19"/>
      <c r="G134" s="21">
        <f>G128*G19</f>
        <v>0</v>
      </c>
      <c r="H134" s="21">
        <f t="shared" si="39"/>
        <v>0</v>
      </c>
      <c r="I134" s="21">
        <f t="shared" si="39"/>
        <v>0</v>
      </c>
      <c r="J134" s="21">
        <f t="shared" si="39"/>
        <v>0</v>
      </c>
      <c r="K134" s="21">
        <f t="shared" si="39"/>
        <v>0</v>
      </c>
      <c r="L134" s="21">
        <f t="shared" si="39"/>
        <v>0</v>
      </c>
      <c r="M134" s="21">
        <f t="shared" si="39"/>
        <v>0</v>
      </c>
      <c r="N134" s="21">
        <f t="shared" si="39"/>
        <v>0</v>
      </c>
      <c r="O134" s="21">
        <f t="shared" si="39"/>
        <v>0</v>
      </c>
      <c r="P134" s="21">
        <f t="shared" si="39"/>
        <v>0</v>
      </c>
      <c r="Q134" s="21">
        <f t="shared" si="39"/>
        <v>0</v>
      </c>
      <c r="R134" s="21">
        <f t="shared" si="39"/>
        <v>0</v>
      </c>
      <c r="S134" s="21">
        <f t="shared" si="39"/>
        <v>0</v>
      </c>
      <c r="T134" s="21">
        <f t="shared" si="39"/>
        <v>0</v>
      </c>
      <c r="U134" s="21">
        <f t="shared" si="39"/>
        <v>0</v>
      </c>
      <c r="V134" s="21">
        <f t="shared" si="39"/>
        <v>0</v>
      </c>
      <c r="W134" s="25"/>
      <c r="X134" s="17"/>
      <c r="Y134" s="17"/>
      <c r="Z134" s="17"/>
      <c r="AA134" s="17"/>
      <c r="AB134" s="17"/>
      <c r="AC134" s="17"/>
      <c r="AD134" s="17"/>
      <c r="AE134" s="17"/>
      <c r="AF134" s="17"/>
      <c r="AG134" s="17"/>
      <c r="AH134" s="17"/>
      <c r="AI134" s="17"/>
      <c r="AJ134" s="17"/>
      <c r="AK134" s="17"/>
      <c r="AL134" s="3"/>
      <c r="AM134" s="3"/>
      <c r="AN134" s="3"/>
      <c r="AO134" s="3"/>
    </row>
    <row r="135" spans="1:41" x14ac:dyDescent="0.35">
      <c r="A135" s="17"/>
      <c r="C135" s="3" t="s">
        <v>47</v>
      </c>
      <c r="D135" s="8" t="s">
        <v>32</v>
      </c>
      <c r="E135" s="17"/>
      <c r="F135" s="19"/>
      <c r="G135" s="19"/>
      <c r="H135" s="21">
        <f>H128*H19</f>
        <v>155.83216993356652</v>
      </c>
      <c r="I135" s="21">
        <f t="shared" si="39"/>
        <v>155.83216993356652</v>
      </c>
      <c r="J135" s="21">
        <f t="shared" si="39"/>
        <v>155.83216993356652</v>
      </c>
      <c r="K135" s="21">
        <f t="shared" si="39"/>
        <v>155.83216993356652</v>
      </c>
      <c r="L135" s="21">
        <f t="shared" si="39"/>
        <v>155.83216993356652</v>
      </c>
      <c r="M135" s="21">
        <f t="shared" si="39"/>
        <v>155.83216993356652</v>
      </c>
      <c r="N135" s="21">
        <f t="shared" si="39"/>
        <v>155.83216993356652</v>
      </c>
      <c r="O135" s="21">
        <f t="shared" si="39"/>
        <v>155.83216993356652</v>
      </c>
      <c r="P135" s="21">
        <f t="shared" si="39"/>
        <v>155.83216993356652</v>
      </c>
      <c r="Q135" s="21">
        <f t="shared" si="39"/>
        <v>155.83216993356652</v>
      </c>
      <c r="R135" s="21">
        <f t="shared" si="39"/>
        <v>155.83216993356652</v>
      </c>
      <c r="S135" s="21">
        <f t="shared" si="39"/>
        <v>155.83216993356652</v>
      </c>
      <c r="T135" s="21">
        <f t="shared" si="39"/>
        <v>155.83216993356652</v>
      </c>
      <c r="U135" s="21">
        <f t="shared" si="39"/>
        <v>155.83216993356652</v>
      </c>
      <c r="V135" s="21">
        <f t="shared" si="39"/>
        <v>155.83216993356652</v>
      </c>
      <c r="W135" s="25"/>
      <c r="X135" s="17"/>
      <c r="Y135" s="17"/>
      <c r="Z135" s="17"/>
      <c r="AA135" s="17"/>
      <c r="AB135" s="17"/>
      <c r="AC135" s="17"/>
      <c r="AD135" s="17"/>
      <c r="AE135" s="17"/>
      <c r="AF135" s="17"/>
      <c r="AG135" s="17"/>
      <c r="AH135" s="17"/>
      <c r="AI135" s="17"/>
      <c r="AJ135" s="17"/>
      <c r="AK135" s="17"/>
      <c r="AL135" s="3"/>
      <c r="AM135" s="3"/>
      <c r="AN135" s="3"/>
      <c r="AO135" s="3"/>
    </row>
    <row r="136" spans="1:41" x14ac:dyDescent="0.35">
      <c r="A136" s="17"/>
      <c r="C136" s="3" t="s">
        <v>48</v>
      </c>
      <c r="D136" s="8" t="s">
        <v>32</v>
      </c>
      <c r="E136" s="17"/>
      <c r="F136" s="19"/>
      <c r="G136" s="19"/>
      <c r="H136" s="19"/>
      <c r="I136" s="21">
        <f>I128*I19</f>
        <v>101.62260980563754</v>
      </c>
      <c r="J136" s="21">
        <f t="shared" si="39"/>
        <v>101.62260980563754</v>
      </c>
      <c r="K136" s="21">
        <f t="shared" si="39"/>
        <v>101.62260980563754</v>
      </c>
      <c r="L136" s="21">
        <f t="shared" si="39"/>
        <v>101.62260980563754</v>
      </c>
      <c r="M136" s="21">
        <f t="shared" si="39"/>
        <v>101.62260980563754</v>
      </c>
      <c r="N136" s="21">
        <f t="shared" si="39"/>
        <v>101.62260980563754</v>
      </c>
      <c r="O136" s="21">
        <f t="shared" si="39"/>
        <v>101.62260980563754</v>
      </c>
      <c r="P136" s="21">
        <f t="shared" si="39"/>
        <v>101.62260980563754</v>
      </c>
      <c r="Q136" s="21">
        <f t="shared" si="39"/>
        <v>101.62260980563754</v>
      </c>
      <c r="R136" s="21">
        <f t="shared" si="39"/>
        <v>101.62260980563754</v>
      </c>
      <c r="S136" s="21">
        <f t="shared" si="39"/>
        <v>101.62260980563754</v>
      </c>
      <c r="T136" s="21">
        <f t="shared" si="39"/>
        <v>101.62260980563754</v>
      </c>
      <c r="U136" s="21">
        <f t="shared" si="39"/>
        <v>101.62260980563754</v>
      </c>
      <c r="V136" s="21">
        <f t="shared" si="39"/>
        <v>101.62260980563754</v>
      </c>
      <c r="W136" s="25"/>
      <c r="X136" s="17"/>
      <c r="Y136" s="17"/>
      <c r="Z136" s="17"/>
      <c r="AA136" s="17"/>
      <c r="AB136" s="17"/>
      <c r="AC136" s="17"/>
      <c r="AD136" s="17"/>
      <c r="AE136" s="17"/>
      <c r="AF136" s="17"/>
      <c r="AG136" s="17"/>
      <c r="AH136" s="17"/>
      <c r="AI136" s="17"/>
      <c r="AJ136" s="17"/>
      <c r="AK136" s="17"/>
      <c r="AL136" s="3"/>
      <c r="AM136" s="3"/>
      <c r="AN136" s="3"/>
      <c r="AO136" s="3"/>
    </row>
    <row r="137" spans="1:41" x14ac:dyDescent="0.35">
      <c r="A137" s="17"/>
      <c r="C137" s="3" t="s">
        <v>49</v>
      </c>
      <c r="D137" s="8" t="s">
        <v>32</v>
      </c>
      <c r="E137" s="17"/>
      <c r="F137" s="19"/>
      <c r="G137" s="19"/>
      <c r="H137" s="19"/>
      <c r="I137" s="19"/>
      <c r="J137" s="21">
        <f>J128*J19</f>
        <v>52.422691346501367</v>
      </c>
      <c r="K137" s="21">
        <f t="shared" si="39"/>
        <v>52.422691346501367</v>
      </c>
      <c r="L137" s="21">
        <f t="shared" si="39"/>
        <v>52.422691346501367</v>
      </c>
      <c r="M137" s="21">
        <f t="shared" si="39"/>
        <v>52.422691346501367</v>
      </c>
      <c r="N137" s="21">
        <f t="shared" si="39"/>
        <v>52.422691346501367</v>
      </c>
      <c r="O137" s="21">
        <f t="shared" si="39"/>
        <v>52.422691346501367</v>
      </c>
      <c r="P137" s="21">
        <f t="shared" si="39"/>
        <v>52.422691346501367</v>
      </c>
      <c r="Q137" s="21">
        <f t="shared" si="39"/>
        <v>52.422691346501367</v>
      </c>
      <c r="R137" s="21">
        <f t="shared" si="39"/>
        <v>52.422691346501367</v>
      </c>
      <c r="S137" s="21">
        <f t="shared" si="39"/>
        <v>52.422691346501367</v>
      </c>
      <c r="T137" s="21">
        <f t="shared" si="39"/>
        <v>52.422691346501367</v>
      </c>
      <c r="U137" s="21">
        <f t="shared" si="39"/>
        <v>52.422691346501367</v>
      </c>
      <c r="V137" s="21">
        <f t="shared" si="39"/>
        <v>52.422691346501367</v>
      </c>
      <c r="W137" s="25"/>
      <c r="X137" s="17"/>
      <c r="Y137" s="17"/>
      <c r="Z137" s="17"/>
      <c r="AA137" s="17"/>
      <c r="AB137" s="17"/>
      <c r="AC137" s="17"/>
      <c r="AD137" s="17"/>
      <c r="AE137" s="17"/>
      <c r="AF137" s="17"/>
      <c r="AG137" s="17"/>
      <c r="AH137" s="17"/>
      <c r="AI137" s="17"/>
      <c r="AJ137" s="17"/>
      <c r="AK137" s="17"/>
      <c r="AL137" s="3"/>
      <c r="AM137" s="3"/>
      <c r="AN137" s="3"/>
      <c r="AO137" s="3"/>
    </row>
    <row r="138" spans="1:41" x14ac:dyDescent="0.35">
      <c r="A138" s="17"/>
      <c r="C138" s="3" t="s">
        <v>50</v>
      </c>
      <c r="D138" s="8" t="s">
        <v>32</v>
      </c>
      <c r="E138" s="17"/>
      <c r="F138" s="19"/>
      <c r="G138" s="19"/>
      <c r="H138" s="19"/>
      <c r="I138" s="19"/>
      <c r="J138" s="19"/>
      <c r="K138" s="21">
        <f>K128*K19</f>
        <v>23.35164950805007</v>
      </c>
      <c r="L138" s="21">
        <f t="shared" si="39"/>
        <v>23.35164950805007</v>
      </c>
      <c r="M138" s="21">
        <f t="shared" si="39"/>
        <v>23.35164950805007</v>
      </c>
      <c r="N138" s="21">
        <f t="shared" si="39"/>
        <v>23.35164950805007</v>
      </c>
      <c r="O138" s="21">
        <f t="shared" si="39"/>
        <v>23.35164950805007</v>
      </c>
      <c r="P138" s="21">
        <f t="shared" si="39"/>
        <v>23.35164950805007</v>
      </c>
      <c r="Q138" s="21">
        <f t="shared" si="39"/>
        <v>23.35164950805007</v>
      </c>
      <c r="R138" s="21">
        <f t="shared" si="39"/>
        <v>23.35164950805007</v>
      </c>
      <c r="S138" s="21">
        <f t="shared" si="39"/>
        <v>23.35164950805007</v>
      </c>
      <c r="T138" s="21">
        <f t="shared" si="39"/>
        <v>23.35164950805007</v>
      </c>
      <c r="U138" s="21">
        <f t="shared" si="39"/>
        <v>23.35164950805007</v>
      </c>
      <c r="V138" s="21">
        <f t="shared" si="39"/>
        <v>23.35164950805007</v>
      </c>
      <c r="W138" s="25"/>
      <c r="X138" s="17"/>
      <c r="Y138" s="17"/>
      <c r="Z138" s="17"/>
      <c r="AA138" s="17"/>
      <c r="AB138" s="17"/>
      <c r="AC138" s="17"/>
      <c r="AD138" s="17"/>
      <c r="AE138" s="17"/>
      <c r="AF138" s="17"/>
      <c r="AG138" s="17"/>
      <c r="AH138" s="17"/>
      <c r="AI138" s="17"/>
      <c r="AJ138" s="17"/>
      <c r="AK138" s="17"/>
      <c r="AL138" s="3"/>
      <c r="AM138" s="3"/>
      <c r="AN138" s="3"/>
      <c r="AO138" s="3"/>
    </row>
    <row r="139" spans="1:41" x14ac:dyDescent="0.35">
      <c r="A139" s="17"/>
      <c r="C139" s="3" t="s">
        <v>51</v>
      </c>
      <c r="D139" s="8" t="s">
        <v>32</v>
      </c>
      <c r="E139" s="17"/>
      <c r="F139" s="19"/>
      <c r="G139" s="19"/>
      <c r="H139" s="19"/>
      <c r="I139" s="19"/>
      <c r="J139" s="19"/>
      <c r="K139" s="19"/>
      <c r="L139" s="21">
        <f>L128*L19</f>
        <v>14.541436433251194</v>
      </c>
      <c r="M139" s="21">
        <f t="shared" si="39"/>
        <v>14.541436433251194</v>
      </c>
      <c r="N139" s="21">
        <f t="shared" si="39"/>
        <v>14.541436433251194</v>
      </c>
      <c r="O139" s="21">
        <f t="shared" si="39"/>
        <v>14.541436433251194</v>
      </c>
      <c r="P139" s="21">
        <f t="shared" si="39"/>
        <v>14.541436433251194</v>
      </c>
      <c r="Q139" s="21">
        <f t="shared" si="39"/>
        <v>14.541436433251194</v>
      </c>
      <c r="R139" s="21">
        <f t="shared" si="39"/>
        <v>14.541436433251194</v>
      </c>
      <c r="S139" s="21">
        <f t="shared" si="39"/>
        <v>14.541436433251194</v>
      </c>
      <c r="T139" s="21">
        <f t="shared" si="39"/>
        <v>14.541436433251194</v>
      </c>
      <c r="U139" s="21">
        <f t="shared" si="39"/>
        <v>14.541436433251194</v>
      </c>
      <c r="V139" s="21">
        <f t="shared" si="39"/>
        <v>14.541436433251194</v>
      </c>
      <c r="W139" s="25"/>
      <c r="X139" s="17"/>
      <c r="Y139" s="17"/>
      <c r="Z139" s="17"/>
      <c r="AA139" s="17"/>
      <c r="AB139" s="17"/>
      <c r="AC139" s="17"/>
      <c r="AD139" s="17"/>
      <c r="AE139" s="17"/>
      <c r="AF139" s="17"/>
      <c r="AG139" s="17"/>
      <c r="AH139" s="17"/>
      <c r="AI139" s="17"/>
      <c r="AJ139" s="17"/>
      <c r="AK139" s="17"/>
      <c r="AL139" s="3"/>
      <c r="AM139" s="3"/>
      <c r="AN139" s="3"/>
      <c r="AO139" s="3"/>
    </row>
    <row r="140" spans="1:41" x14ac:dyDescent="0.35">
      <c r="A140" s="17"/>
      <c r="C140" s="3" t="s">
        <v>165</v>
      </c>
      <c r="D140" s="8" t="s">
        <v>32</v>
      </c>
      <c r="E140" s="17"/>
      <c r="F140" s="19"/>
      <c r="G140" s="19"/>
      <c r="H140" s="19"/>
      <c r="I140" s="19"/>
      <c r="J140" s="19"/>
      <c r="K140" s="19"/>
      <c r="L140" s="21"/>
      <c r="M140" s="21">
        <f>M128*M19</f>
        <v>10.280765893126519</v>
      </c>
      <c r="N140" s="21">
        <f t="shared" si="39"/>
        <v>10.280765893126519</v>
      </c>
      <c r="O140" s="21">
        <f t="shared" si="39"/>
        <v>10.280765893126519</v>
      </c>
      <c r="P140" s="21">
        <f t="shared" si="39"/>
        <v>10.280765893126519</v>
      </c>
      <c r="Q140" s="21">
        <f t="shared" si="39"/>
        <v>10.280765893126519</v>
      </c>
      <c r="R140" s="21">
        <f t="shared" si="39"/>
        <v>10.280765893126519</v>
      </c>
      <c r="S140" s="21">
        <f t="shared" si="39"/>
        <v>10.280765893126519</v>
      </c>
      <c r="T140" s="21">
        <f t="shared" si="39"/>
        <v>10.280765893126519</v>
      </c>
      <c r="U140" s="21">
        <f t="shared" si="39"/>
        <v>10.280765893126519</v>
      </c>
      <c r="V140" s="21">
        <f t="shared" si="39"/>
        <v>10.280765893126519</v>
      </c>
      <c r="W140" s="25"/>
      <c r="X140" s="17"/>
      <c r="Y140" s="17"/>
      <c r="Z140" s="17"/>
      <c r="AA140" s="17"/>
      <c r="AB140" s="17"/>
      <c r="AC140" s="17"/>
      <c r="AD140" s="17"/>
      <c r="AE140" s="17"/>
      <c r="AF140" s="17"/>
      <c r="AG140" s="17"/>
      <c r="AH140" s="17"/>
      <c r="AI140" s="17"/>
      <c r="AJ140" s="17"/>
      <c r="AK140" s="17"/>
      <c r="AL140" s="3"/>
      <c r="AM140" s="3"/>
      <c r="AN140" s="3"/>
      <c r="AO140" s="3"/>
    </row>
    <row r="141" spans="1:41" x14ac:dyDescent="0.35">
      <c r="A141" s="17"/>
      <c r="C141" s="3" t="s">
        <v>166</v>
      </c>
      <c r="D141" s="8" t="s">
        <v>32</v>
      </c>
      <c r="E141" s="17"/>
      <c r="F141" s="19"/>
      <c r="G141" s="19"/>
      <c r="H141" s="19"/>
      <c r="I141" s="19"/>
      <c r="J141" s="19"/>
      <c r="K141" s="19"/>
      <c r="L141" s="21"/>
      <c r="M141" s="21"/>
      <c r="N141" s="21">
        <f>N128*N19</f>
        <v>7.0093854677588707</v>
      </c>
      <c r="O141" s="21">
        <f t="shared" si="39"/>
        <v>7.0093854677588707</v>
      </c>
      <c r="P141" s="21">
        <f t="shared" si="39"/>
        <v>7.0093854677588707</v>
      </c>
      <c r="Q141" s="21">
        <f t="shared" si="39"/>
        <v>7.0093854677588707</v>
      </c>
      <c r="R141" s="21">
        <f t="shared" si="39"/>
        <v>7.0093854677588707</v>
      </c>
      <c r="S141" s="21">
        <f t="shared" si="39"/>
        <v>7.0093854677588707</v>
      </c>
      <c r="T141" s="21">
        <f t="shared" si="39"/>
        <v>7.0093854677588707</v>
      </c>
      <c r="U141" s="21">
        <f t="shared" si="39"/>
        <v>7.0093854677588707</v>
      </c>
      <c r="V141" s="21">
        <f t="shared" si="39"/>
        <v>7.0093854677588707</v>
      </c>
      <c r="W141" s="25"/>
      <c r="X141" s="17"/>
      <c r="Y141" s="17"/>
      <c r="Z141" s="17"/>
      <c r="AA141" s="17"/>
      <c r="AB141" s="17"/>
      <c r="AC141" s="17"/>
      <c r="AD141" s="17"/>
      <c r="AE141" s="17"/>
      <c r="AF141" s="17"/>
      <c r="AG141" s="17"/>
      <c r="AH141" s="17"/>
      <c r="AI141" s="17"/>
      <c r="AJ141" s="17"/>
      <c r="AK141" s="17"/>
      <c r="AL141" s="3"/>
      <c r="AM141" s="3"/>
      <c r="AN141" s="3"/>
      <c r="AO141" s="3"/>
    </row>
    <row r="142" spans="1:41" x14ac:dyDescent="0.35">
      <c r="A142" s="17"/>
      <c r="C142" s="3" t="s">
        <v>167</v>
      </c>
      <c r="D142" s="8" t="s">
        <v>32</v>
      </c>
      <c r="E142" s="17"/>
      <c r="F142" s="19"/>
      <c r="G142" s="19"/>
      <c r="H142" s="19"/>
      <c r="I142" s="19"/>
      <c r="J142" s="19"/>
      <c r="K142" s="19"/>
      <c r="L142" s="21"/>
      <c r="M142" s="21"/>
      <c r="N142" s="21"/>
      <c r="O142" s="21">
        <f>O128*O19</f>
        <v>7.328135842309937</v>
      </c>
      <c r="P142" s="21">
        <f t="shared" si="39"/>
        <v>7.328135842309937</v>
      </c>
      <c r="Q142" s="21">
        <f t="shared" si="39"/>
        <v>7.328135842309937</v>
      </c>
      <c r="R142" s="21">
        <f t="shared" si="39"/>
        <v>7.328135842309937</v>
      </c>
      <c r="S142" s="21">
        <f t="shared" si="39"/>
        <v>7.328135842309937</v>
      </c>
      <c r="T142" s="21">
        <f t="shared" si="39"/>
        <v>7.328135842309937</v>
      </c>
      <c r="U142" s="21">
        <f t="shared" si="39"/>
        <v>7.328135842309937</v>
      </c>
      <c r="V142" s="21">
        <f t="shared" si="39"/>
        <v>7.328135842309937</v>
      </c>
      <c r="W142" s="25"/>
      <c r="X142" s="17"/>
      <c r="Y142" s="17"/>
      <c r="Z142" s="17"/>
      <c r="AA142" s="17"/>
      <c r="AB142" s="17"/>
      <c r="AC142" s="17"/>
      <c r="AD142" s="17"/>
      <c r="AE142" s="17"/>
      <c r="AF142" s="17"/>
      <c r="AG142" s="17"/>
      <c r="AH142" s="17"/>
      <c r="AI142" s="17"/>
      <c r="AJ142" s="17"/>
      <c r="AK142" s="17"/>
      <c r="AL142" s="3"/>
      <c r="AM142" s="3"/>
      <c r="AN142" s="3"/>
      <c r="AO142" s="3"/>
    </row>
    <row r="143" spans="1:41" x14ac:dyDescent="0.35">
      <c r="A143" s="17"/>
      <c r="C143" s="3" t="s">
        <v>168</v>
      </c>
      <c r="D143" s="8" t="s">
        <v>32</v>
      </c>
      <c r="E143" s="17"/>
      <c r="F143" s="19"/>
      <c r="G143" s="19"/>
      <c r="H143" s="19"/>
      <c r="I143" s="19"/>
      <c r="J143" s="19"/>
      <c r="K143" s="19"/>
      <c r="L143" s="21"/>
      <c r="M143" s="21"/>
      <c r="N143" s="21"/>
      <c r="O143" s="21"/>
      <c r="P143" s="21">
        <f>P128*P19</f>
        <v>7.7624201745744106</v>
      </c>
      <c r="Q143" s="21">
        <f t="shared" si="39"/>
        <v>7.7624201745744106</v>
      </c>
      <c r="R143" s="21">
        <f t="shared" si="39"/>
        <v>7.7624201745744106</v>
      </c>
      <c r="S143" s="21">
        <f t="shared" si="39"/>
        <v>7.7624201745744106</v>
      </c>
      <c r="T143" s="21">
        <f t="shared" si="39"/>
        <v>7.7624201745744106</v>
      </c>
      <c r="U143" s="21">
        <f t="shared" si="39"/>
        <v>7.7624201745744106</v>
      </c>
      <c r="V143" s="21">
        <f t="shared" si="39"/>
        <v>7.7624201745744106</v>
      </c>
      <c r="W143" s="25"/>
      <c r="X143" s="17"/>
      <c r="Y143" s="17"/>
      <c r="Z143" s="17"/>
      <c r="AA143" s="17"/>
      <c r="AB143" s="17"/>
      <c r="AC143" s="17"/>
      <c r="AD143" s="17"/>
      <c r="AE143" s="17"/>
      <c r="AF143" s="17"/>
      <c r="AG143" s="17"/>
      <c r="AH143" s="17"/>
      <c r="AI143" s="17"/>
      <c r="AJ143" s="17"/>
      <c r="AK143" s="17"/>
      <c r="AL143" s="3"/>
      <c r="AM143" s="3"/>
      <c r="AN143" s="3"/>
      <c r="AO143" s="3"/>
    </row>
    <row r="144" spans="1:41" x14ac:dyDescent="0.35">
      <c r="A144" s="17"/>
      <c r="C144" s="3" t="s">
        <v>169</v>
      </c>
      <c r="D144" s="8" t="s">
        <v>32</v>
      </c>
      <c r="E144" s="17"/>
      <c r="F144" s="19"/>
      <c r="G144" s="19"/>
      <c r="H144" s="19"/>
      <c r="I144" s="19"/>
      <c r="J144" s="19"/>
      <c r="K144" s="19"/>
      <c r="L144" s="21"/>
      <c r="M144" s="21"/>
      <c r="N144" s="21"/>
      <c r="O144" s="21"/>
      <c r="P144" s="21"/>
      <c r="Q144" s="21">
        <f>Q128*Q19</f>
        <v>7.551446738391606</v>
      </c>
      <c r="R144" s="21">
        <f t="shared" si="39"/>
        <v>7.551446738391606</v>
      </c>
      <c r="S144" s="21">
        <f t="shared" si="39"/>
        <v>7.551446738391606</v>
      </c>
      <c r="T144" s="21">
        <f t="shared" si="39"/>
        <v>7.551446738391606</v>
      </c>
      <c r="U144" s="21">
        <f t="shared" si="39"/>
        <v>7.551446738391606</v>
      </c>
      <c r="V144" s="21">
        <f t="shared" si="39"/>
        <v>7.551446738391606</v>
      </c>
      <c r="W144" s="25"/>
      <c r="X144" s="17"/>
      <c r="Y144" s="17"/>
      <c r="Z144" s="17"/>
      <c r="AA144" s="17"/>
      <c r="AB144" s="17"/>
      <c r="AC144" s="17"/>
      <c r="AD144" s="17"/>
      <c r="AE144" s="17"/>
      <c r="AF144" s="17"/>
      <c r="AG144" s="17"/>
      <c r="AH144" s="17"/>
      <c r="AI144" s="17"/>
      <c r="AJ144" s="17"/>
      <c r="AK144" s="17"/>
      <c r="AL144" s="3"/>
      <c r="AM144" s="3"/>
      <c r="AN144" s="3"/>
      <c r="AO144" s="3"/>
    </row>
    <row r="145" spans="1:41" x14ac:dyDescent="0.35">
      <c r="A145" s="17"/>
      <c r="C145" s="3" t="s">
        <v>252</v>
      </c>
      <c r="D145" s="8" t="s">
        <v>32</v>
      </c>
      <c r="E145" s="17"/>
      <c r="F145" s="19"/>
      <c r="G145" s="19"/>
      <c r="H145" s="19"/>
      <c r="I145" s="19"/>
      <c r="J145" s="19"/>
      <c r="K145" s="19"/>
      <c r="L145" s="21"/>
      <c r="M145" s="21"/>
      <c r="N145" s="21"/>
      <c r="O145" s="21"/>
      <c r="P145" s="21"/>
      <c r="Q145" s="21"/>
      <c r="R145" s="21">
        <f>R128*R19</f>
        <v>7.0636532516264907</v>
      </c>
      <c r="S145" s="21">
        <f t="shared" si="39"/>
        <v>7.0636532516264907</v>
      </c>
      <c r="T145" s="21">
        <f t="shared" si="39"/>
        <v>7.0636532516264907</v>
      </c>
      <c r="U145" s="21">
        <f t="shared" si="39"/>
        <v>7.0636532516264907</v>
      </c>
      <c r="V145" s="21">
        <f t="shared" si="39"/>
        <v>7.0636532516264907</v>
      </c>
      <c r="W145" s="25"/>
      <c r="X145" s="17"/>
      <c r="Y145" s="17"/>
      <c r="Z145" s="17"/>
      <c r="AA145" s="17"/>
      <c r="AB145" s="17"/>
      <c r="AC145" s="17"/>
      <c r="AD145" s="17"/>
      <c r="AE145" s="17"/>
      <c r="AF145" s="17"/>
      <c r="AG145" s="17"/>
      <c r="AH145" s="17"/>
      <c r="AI145" s="17"/>
      <c r="AJ145" s="17"/>
      <c r="AK145" s="17"/>
      <c r="AL145" s="3"/>
      <c r="AM145" s="3"/>
      <c r="AN145" s="3"/>
      <c r="AO145" s="3"/>
    </row>
    <row r="146" spans="1:41" x14ac:dyDescent="0.35">
      <c r="A146" s="17"/>
      <c r="C146" s="3" t="s">
        <v>253</v>
      </c>
      <c r="D146" s="8" t="s">
        <v>32</v>
      </c>
      <c r="E146" s="17"/>
      <c r="F146" s="19"/>
      <c r="G146" s="19"/>
      <c r="H146" s="19"/>
      <c r="I146" s="19"/>
      <c r="J146" s="19"/>
      <c r="K146" s="19"/>
      <c r="L146" s="21"/>
      <c r="M146" s="21"/>
      <c r="N146" s="21"/>
      <c r="O146" s="21"/>
      <c r="P146" s="21"/>
      <c r="Q146" s="21"/>
      <c r="R146" s="21"/>
      <c r="S146" s="21">
        <f>S128*S19</f>
        <v>6.6740498611610946</v>
      </c>
      <c r="T146" s="21">
        <f t="shared" si="39"/>
        <v>6.6740498611610946</v>
      </c>
      <c r="U146" s="21">
        <f t="shared" si="39"/>
        <v>6.6740498611610946</v>
      </c>
      <c r="V146" s="21">
        <f t="shared" si="39"/>
        <v>6.6740498611610946</v>
      </c>
      <c r="W146" s="25"/>
      <c r="X146" s="17"/>
      <c r="Y146" s="17"/>
      <c r="Z146" s="17"/>
      <c r="AA146" s="17"/>
      <c r="AB146" s="17"/>
      <c r="AC146" s="17"/>
      <c r="AD146" s="17"/>
      <c r="AE146" s="17"/>
      <c r="AF146" s="17"/>
      <c r="AG146" s="17"/>
      <c r="AH146" s="17"/>
      <c r="AI146" s="17"/>
      <c r="AJ146" s="17"/>
      <c r="AK146" s="17"/>
      <c r="AL146" s="3"/>
      <c r="AM146" s="3"/>
      <c r="AN146" s="3"/>
      <c r="AO146" s="3"/>
    </row>
    <row r="147" spans="1:41" x14ac:dyDescent="0.35">
      <c r="A147" s="17"/>
      <c r="C147" s="3" t="s">
        <v>254</v>
      </c>
      <c r="D147" s="8" t="s">
        <v>32</v>
      </c>
      <c r="E147" s="17"/>
      <c r="F147" s="19"/>
      <c r="G147" s="19"/>
      <c r="H147" s="19"/>
      <c r="I147" s="19"/>
      <c r="J147" s="19"/>
      <c r="K147" s="19"/>
      <c r="L147" s="21"/>
      <c r="M147" s="21"/>
      <c r="N147" s="21"/>
      <c r="O147" s="21"/>
      <c r="P147" s="21"/>
      <c r="Q147" s="21"/>
      <c r="R147" s="21"/>
      <c r="S147" s="21"/>
      <c r="T147" s="21">
        <f>T128*T19</f>
        <v>6.5067852704122506</v>
      </c>
      <c r="U147" s="21">
        <f t="shared" si="39"/>
        <v>6.5067852704122506</v>
      </c>
      <c r="V147" s="21">
        <f t="shared" si="39"/>
        <v>6.5067852704122506</v>
      </c>
      <c r="W147" s="25"/>
      <c r="X147" s="17"/>
      <c r="Y147" s="17"/>
      <c r="Z147" s="17"/>
      <c r="AA147" s="17"/>
      <c r="AB147" s="17"/>
      <c r="AC147" s="17"/>
      <c r="AD147" s="17"/>
      <c r="AE147" s="17"/>
      <c r="AF147" s="17"/>
      <c r="AG147" s="17"/>
      <c r="AH147" s="17"/>
      <c r="AI147" s="17"/>
      <c r="AJ147" s="17"/>
      <c r="AK147" s="17"/>
      <c r="AL147" s="3"/>
      <c r="AM147" s="3"/>
      <c r="AN147" s="3"/>
      <c r="AO147" s="3"/>
    </row>
    <row r="148" spans="1:41" x14ac:dyDescent="0.35">
      <c r="A148" s="17"/>
      <c r="C148" s="3" t="s">
        <v>255</v>
      </c>
      <c r="D148" s="8" t="s">
        <v>32</v>
      </c>
      <c r="E148" s="17"/>
      <c r="F148" s="19"/>
      <c r="G148" s="19"/>
      <c r="H148" s="19"/>
      <c r="I148" s="19"/>
      <c r="J148" s="19"/>
      <c r="K148" s="19"/>
      <c r="L148" s="21"/>
      <c r="M148" s="21"/>
      <c r="N148" s="21"/>
      <c r="O148" s="21"/>
      <c r="P148" s="21"/>
      <c r="Q148" s="21"/>
      <c r="R148" s="21"/>
      <c r="S148" s="21"/>
      <c r="T148" s="21"/>
      <c r="U148" s="21">
        <f>U128*U19</f>
        <v>5.9200520734580699</v>
      </c>
      <c r="V148" s="21">
        <f t="shared" si="39"/>
        <v>5.9200520734580699</v>
      </c>
      <c r="W148" s="25"/>
      <c r="X148" s="17"/>
      <c r="Y148" s="17"/>
      <c r="Z148" s="17"/>
      <c r="AA148" s="17"/>
      <c r="AB148" s="17"/>
      <c r="AC148" s="17"/>
      <c r="AD148" s="17"/>
      <c r="AE148" s="17"/>
      <c r="AF148" s="17"/>
      <c r="AG148" s="17"/>
      <c r="AH148" s="17"/>
      <c r="AI148" s="17"/>
      <c r="AJ148" s="17"/>
      <c r="AK148" s="17"/>
      <c r="AL148" s="3"/>
      <c r="AM148" s="3"/>
      <c r="AN148" s="3"/>
      <c r="AO148" s="3"/>
    </row>
    <row r="149" spans="1:41" x14ac:dyDescent="0.35">
      <c r="A149" s="17"/>
      <c r="C149" s="3" t="s">
        <v>256</v>
      </c>
      <c r="D149" s="8" t="s">
        <v>32</v>
      </c>
      <c r="E149" s="17"/>
      <c r="F149" s="19"/>
      <c r="G149" s="19"/>
      <c r="H149" s="19"/>
      <c r="I149" s="19"/>
      <c r="J149" s="19"/>
      <c r="K149" s="19"/>
      <c r="L149" s="21"/>
      <c r="M149" s="21"/>
      <c r="N149" s="21"/>
      <c r="O149" s="21"/>
      <c r="P149" s="21"/>
      <c r="Q149" s="21"/>
      <c r="R149" s="21"/>
      <c r="S149" s="21"/>
      <c r="T149" s="21"/>
      <c r="U149" s="21"/>
      <c r="V149" s="21">
        <f>V128*V19</f>
        <v>5.4210941709783436</v>
      </c>
      <c r="W149" s="25"/>
      <c r="X149" s="17"/>
      <c r="Y149" s="17"/>
      <c r="Z149" s="17"/>
      <c r="AA149" s="17"/>
      <c r="AB149" s="17"/>
      <c r="AC149" s="17"/>
      <c r="AD149" s="17"/>
      <c r="AE149" s="17"/>
      <c r="AF149" s="17"/>
      <c r="AG149" s="17"/>
      <c r="AH149" s="17"/>
      <c r="AI149" s="17"/>
      <c r="AJ149" s="17"/>
      <c r="AK149" s="17"/>
      <c r="AL149" s="3"/>
      <c r="AM149" s="3"/>
      <c r="AN149" s="3"/>
      <c r="AO149" s="3"/>
    </row>
    <row r="150" spans="1:41" x14ac:dyDescent="0.35">
      <c r="A150" s="17"/>
      <c r="C150" s="9" t="s">
        <v>257</v>
      </c>
      <c r="D150" s="10" t="s">
        <v>32</v>
      </c>
      <c r="E150" s="23"/>
      <c r="F150" s="22">
        <f>SUM(F133:F149)</f>
        <v>0</v>
      </c>
      <c r="G150" s="22">
        <f t="shared" ref="G150:V150" si="40">SUM(G133:G149)</f>
        <v>0</v>
      </c>
      <c r="H150" s="22">
        <f t="shared" si="40"/>
        <v>155.83216993356652</v>
      </c>
      <c r="I150" s="22">
        <f t="shared" si="40"/>
        <v>257.45477973920407</v>
      </c>
      <c r="J150" s="22">
        <f t="shared" si="40"/>
        <v>309.87747108570545</v>
      </c>
      <c r="K150" s="22">
        <f t="shared" si="40"/>
        <v>333.22912059375551</v>
      </c>
      <c r="L150" s="22">
        <f t="shared" si="40"/>
        <v>347.7705570270067</v>
      </c>
      <c r="M150" s="22">
        <f t="shared" si="40"/>
        <v>358.0513229201332</v>
      </c>
      <c r="N150" s="22">
        <f t="shared" si="40"/>
        <v>365.06070838789208</v>
      </c>
      <c r="O150" s="22">
        <f t="shared" si="40"/>
        <v>372.38884423020204</v>
      </c>
      <c r="P150" s="22">
        <f t="shared" si="40"/>
        <v>380.15126440477644</v>
      </c>
      <c r="Q150" s="22">
        <f t="shared" si="40"/>
        <v>387.70271114316807</v>
      </c>
      <c r="R150" s="22">
        <f t="shared" si="40"/>
        <v>394.76636439479455</v>
      </c>
      <c r="S150" s="22">
        <f t="shared" si="40"/>
        <v>401.44041425595566</v>
      </c>
      <c r="T150" s="22">
        <f t="shared" si="40"/>
        <v>407.94719952636791</v>
      </c>
      <c r="U150" s="22">
        <f t="shared" si="40"/>
        <v>413.86725159982598</v>
      </c>
      <c r="V150" s="22">
        <f t="shared" si="40"/>
        <v>419.28834577080431</v>
      </c>
      <c r="W150" s="25"/>
      <c r="X150" s="17"/>
      <c r="Y150" s="17"/>
      <c r="Z150" s="17"/>
      <c r="AA150" s="17"/>
      <c r="AB150" s="17"/>
      <c r="AC150" s="17"/>
      <c r="AD150" s="17"/>
      <c r="AE150" s="17"/>
      <c r="AF150" s="17"/>
      <c r="AG150" s="17"/>
      <c r="AH150" s="17"/>
      <c r="AI150" s="17"/>
      <c r="AJ150" s="17"/>
      <c r="AK150" s="17"/>
      <c r="AL150" s="3"/>
      <c r="AM150" s="3"/>
      <c r="AN150" s="3"/>
      <c r="AO150" s="3"/>
    </row>
    <row r="151" spans="1:41" x14ac:dyDescent="0.35">
      <c r="A151" s="17"/>
      <c r="C151" s="9"/>
      <c r="D151" s="10"/>
      <c r="E151" s="23"/>
      <c r="F151" s="22"/>
      <c r="G151" s="22"/>
      <c r="H151" s="22"/>
      <c r="I151" s="22"/>
      <c r="J151" s="22"/>
      <c r="K151" s="22"/>
      <c r="L151" s="22"/>
      <c r="M151" s="22"/>
      <c r="N151" s="22"/>
      <c r="O151" s="22"/>
      <c r="P151" s="22"/>
      <c r="Q151" s="22"/>
      <c r="R151" s="22"/>
      <c r="S151" s="22"/>
      <c r="T151" s="22"/>
      <c r="U151" s="22"/>
      <c r="V151" s="22"/>
      <c r="W151" s="25"/>
      <c r="X151" s="17"/>
      <c r="Y151" s="17"/>
      <c r="Z151" s="17"/>
      <c r="AA151" s="17"/>
      <c r="AB151" s="17"/>
      <c r="AC151" s="17"/>
      <c r="AD151" s="17"/>
      <c r="AE151" s="17"/>
      <c r="AF151" s="17"/>
      <c r="AG151" s="17"/>
      <c r="AH151" s="17"/>
      <c r="AI151" s="17"/>
      <c r="AJ151" s="17"/>
      <c r="AK151" s="17"/>
      <c r="AL151" s="3"/>
      <c r="AM151" s="3"/>
      <c r="AN151" s="3"/>
      <c r="AO151" s="3"/>
    </row>
    <row r="152" spans="1:41" s="3" customFormat="1" ht="12" x14ac:dyDescent="0.3">
      <c r="A152" s="17"/>
      <c r="C152" s="9" t="s">
        <v>260</v>
      </c>
      <c r="D152" s="8"/>
      <c r="E152" s="17"/>
      <c r="F152" s="20"/>
      <c r="G152" s="20"/>
      <c r="H152" s="20"/>
      <c r="I152" s="20"/>
      <c r="J152" s="20"/>
      <c r="K152" s="20"/>
      <c r="L152" s="20"/>
      <c r="M152" s="20"/>
      <c r="N152" s="20"/>
      <c r="O152" s="20"/>
      <c r="P152" s="20"/>
      <c r="Q152" s="20"/>
      <c r="R152" s="20"/>
      <c r="S152" s="20"/>
      <c r="T152" s="20"/>
      <c r="U152" s="20"/>
      <c r="V152" s="20"/>
      <c r="W152" s="17"/>
      <c r="X152" s="17"/>
      <c r="Y152" s="17"/>
      <c r="Z152" s="4">
        <v>2021</v>
      </c>
      <c r="AA152" s="4">
        <f t="shared" ref="AA152:AN152" si="41">Z152+1</f>
        <v>2022</v>
      </c>
      <c r="AB152" s="4">
        <f t="shared" si="41"/>
        <v>2023</v>
      </c>
      <c r="AC152" s="4">
        <f t="shared" si="41"/>
        <v>2024</v>
      </c>
      <c r="AD152" s="4">
        <f t="shared" si="41"/>
        <v>2025</v>
      </c>
      <c r="AE152" s="4">
        <f t="shared" si="41"/>
        <v>2026</v>
      </c>
      <c r="AF152" s="4">
        <f t="shared" si="41"/>
        <v>2027</v>
      </c>
      <c r="AG152" s="4">
        <f t="shared" si="41"/>
        <v>2028</v>
      </c>
      <c r="AH152" s="4">
        <f t="shared" si="41"/>
        <v>2029</v>
      </c>
      <c r="AI152" s="4">
        <f t="shared" si="41"/>
        <v>2030</v>
      </c>
      <c r="AJ152" s="4">
        <f t="shared" si="41"/>
        <v>2031</v>
      </c>
      <c r="AK152" s="4">
        <f t="shared" si="41"/>
        <v>2032</v>
      </c>
      <c r="AL152" s="4">
        <f t="shared" si="41"/>
        <v>2033</v>
      </c>
      <c r="AM152" s="4">
        <f t="shared" si="41"/>
        <v>2034</v>
      </c>
      <c r="AN152" s="4">
        <f t="shared" si="41"/>
        <v>2035</v>
      </c>
    </row>
    <row r="153" spans="1:41" s="3" customFormat="1" ht="12" x14ac:dyDescent="0.3">
      <c r="A153" s="17"/>
      <c r="C153" s="3" t="s">
        <v>261</v>
      </c>
      <c r="D153" s="53" t="s">
        <v>262</v>
      </c>
      <c r="E153" s="17"/>
      <c r="F153" s="20"/>
      <c r="G153" s="54" t="s">
        <v>263</v>
      </c>
      <c r="H153" s="20"/>
      <c r="I153" s="20"/>
      <c r="J153" s="20"/>
      <c r="K153" s="20"/>
      <c r="L153" s="20"/>
      <c r="M153" s="20"/>
      <c r="N153" s="54" t="s">
        <v>397</v>
      </c>
      <c r="O153" s="20"/>
      <c r="P153" s="20"/>
      <c r="Q153" s="20"/>
      <c r="R153" s="20"/>
      <c r="S153" s="20"/>
      <c r="T153" s="20"/>
      <c r="U153" s="20"/>
      <c r="V153" s="20"/>
      <c r="W153" s="17"/>
      <c r="X153" s="17"/>
      <c r="Y153" s="17"/>
      <c r="Z153" s="49" t="s">
        <v>398</v>
      </c>
      <c r="AA153" s="17"/>
      <c r="AB153" s="17"/>
      <c r="AC153" s="17"/>
      <c r="AD153" s="17"/>
      <c r="AE153" s="17"/>
      <c r="AF153" s="17"/>
      <c r="AG153" s="17"/>
      <c r="AH153" s="17"/>
      <c r="AI153" s="17"/>
      <c r="AJ153" s="63"/>
      <c r="AK153" s="63"/>
      <c r="AL153" s="64"/>
      <c r="AM153" s="64"/>
      <c r="AN153" s="64"/>
      <c r="AO153" s="64"/>
    </row>
    <row r="154" spans="1:41" x14ac:dyDescent="0.35">
      <c r="A154" s="17"/>
      <c r="C154" s="3" t="s">
        <v>170</v>
      </c>
      <c r="D154" s="8" t="s">
        <v>32</v>
      </c>
      <c r="E154" s="17"/>
      <c r="F154" s="21">
        <f>F129*F20</f>
        <v>0</v>
      </c>
      <c r="G154" s="21">
        <f>IF(G$9&gt;$D$6,0,F154)</f>
        <v>0</v>
      </c>
      <c r="H154" s="21">
        <f>IF(H$9&gt;$D$6,0,G154)</f>
        <v>0</v>
      </c>
      <c r="I154" s="21">
        <f t="shared" ref="I154:V167" si="42">IF(I$9&gt;$D$6,0,H154)</f>
        <v>0</v>
      </c>
      <c r="J154" s="21">
        <f t="shared" si="42"/>
        <v>0</v>
      </c>
      <c r="K154" s="21">
        <f t="shared" si="42"/>
        <v>0</v>
      </c>
      <c r="L154" s="21">
        <f t="shared" si="42"/>
        <v>0</v>
      </c>
      <c r="M154" s="21">
        <f t="shared" si="42"/>
        <v>0</v>
      </c>
      <c r="N154" s="21">
        <f t="shared" si="42"/>
        <v>0</v>
      </c>
      <c r="O154" s="21">
        <f t="shared" si="42"/>
        <v>0</v>
      </c>
      <c r="P154" s="21">
        <f t="shared" si="42"/>
        <v>0</v>
      </c>
      <c r="Q154" s="21">
        <f t="shared" si="42"/>
        <v>0</v>
      </c>
      <c r="R154" s="21">
        <f t="shared" si="42"/>
        <v>0</v>
      </c>
      <c r="S154" s="21">
        <f t="shared" si="42"/>
        <v>0</v>
      </c>
      <c r="T154" s="21">
        <f t="shared" si="42"/>
        <v>0</v>
      </c>
      <c r="U154" s="21">
        <f t="shared" si="42"/>
        <v>0</v>
      </c>
      <c r="V154" s="21">
        <f t="shared" si="42"/>
        <v>0</v>
      </c>
      <c r="W154" s="25"/>
      <c r="X154" s="17"/>
      <c r="Y154" s="17"/>
      <c r="Z154" s="49"/>
      <c r="AA154" s="49"/>
      <c r="AB154" s="49"/>
      <c r="AC154" s="49"/>
      <c r="AD154" s="49"/>
      <c r="AE154" s="49"/>
      <c r="AF154" s="49"/>
      <c r="AG154" s="49"/>
      <c r="AH154" s="17"/>
      <c r="AI154" s="17"/>
      <c r="AJ154" s="17"/>
      <c r="AK154" s="17"/>
      <c r="AL154" s="3"/>
      <c r="AM154" s="3"/>
      <c r="AN154" s="3"/>
      <c r="AO154" s="3"/>
    </row>
    <row r="155" spans="1:41" x14ac:dyDescent="0.35">
      <c r="A155" s="17"/>
      <c r="C155" s="3" t="s">
        <v>132</v>
      </c>
      <c r="D155" s="8" t="s">
        <v>32</v>
      </c>
      <c r="E155" s="17"/>
      <c r="F155" s="19"/>
      <c r="G155" s="21">
        <f>G129*G20</f>
        <v>0</v>
      </c>
      <c r="H155" s="21">
        <f>IF(H$9&gt;$D$6,0,G155)</f>
        <v>0</v>
      </c>
      <c r="I155" s="21">
        <f t="shared" si="42"/>
        <v>0</v>
      </c>
      <c r="J155" s="21">
        <f t="shared" si="42"/>
        <v>0</v>
      </c>
      <c r="K155" s="21">
        <f t="shared" si="42"/>
        <v>0</v>
      </c>
      <c r="L155" s="21">
        <f t="shared" si="42"/>
        <v>0</v>
      </c>
      <c r="M155" s="21">
        <f t="shared" si="42"/>
        <v>0</v>
      </c>
      <c r="N155" s="21">
        <f t="shared" si="42"/>
        <v>0</v>
      </c>
      <c r="O155" s="21">
        <f t="shared" si="42"/>
        <v>0</v>
      </c>
      <c r="P155" s="21">
        <f t="shared" si="42"/>
        <v>0</v>
      </c>
      <c r="Q155" s="21">
        <f t="shared" si="42"/>
        <v>0</v>
      </c>
      <c r="R155" s="21">
        <f t="shared" si="42"/>
        <v>0</v>
      </c>
      <c r="S155" s="21">
        <f t="shared" si="42"/>
        <v>0</v>
      </c>
      <c r="T155" s="21">
        <f t="shared" si="42"/>
        <v>0</v>
      </c>
      <c r="U155" s="21">
        <f t="shared" si="42"/>
        <v>0</v>
      </c>
      <c r="V155" s="21">
        <f t="shared" si="42"/>
        <v>0</v>
      </c>
      <c r="W155" s="25"/>
      <c r="X155" s="17"/>
      <c r="Y155" s="17"/>
      <c r="Z155" s="49"/>
      <c r="AA155" s="49"/>
      <c r="AB155" s="49"/>
      <c r="AC155" s="49"/>
      <c r="AD155" s="49"/>
      <c r="AE155" s="49"/>
      <c r="AF155" s="49"/>
      <c r="AG155" s="49"/>
      <c r="AH155" s="49"/>
      <c r="AI155" s="17"/>
      <c r="AJ155" s="17"/>
      <c r="AK155" s="17"/>
      <c r="AL155" s="3"/>
      <c r="AM155" s="3"/>
      <c r="AN155" s="3"/>
      <c r="AO155" s="3"/>
    </row>
    <row r="156" spans="1:41" x14ac:dyDescent="0.35">
      <c r="A156" s="17"/>
      <c r="C156" s="3" t="s">
        <v>133</v>
      </c>
      <c r="D156" s="8" t="s">
        <v>32</v>
      </c>
      <c r="E156" s="17"/>
      <c r="F156" s="19"/>
      <c r="G156" s="19"/>
      <c r="H156" s="21">
        <f>H129*H20</f>
        <v>6289.4918301542475</v>
      </c>
      <c r="I156" s="21">
        <f>IF(I$9&gt;$D$6,0,H156)</f>
        <v>6289.4918301542475</v>
      </c>
      <c r="J156" s="21">
        <f t="shared" si="42"/>
        <v>6289.4918301542475</v>
      </c>
      <c r="K156" s="21">
        <f t="shared" si="42"/>
        <v>6289.4918301542475</v>
      </c>
      <c r="L156" s="21">
        <f t="shared" si="42"/>
        <v>6289.4918301542475</v>
      </c>
      <c r="M156" s="21">
        <f t="shared" si="42"/>
        <v>6289.4918301542475</v>
      </c>
      <c r="N156" s="21">
        <f t="shared" si="42"/>
        <v>6289.4918301542475</v>
      </c>
      <c r="O156" s="21">
        <f t="shared" si="42"/>
        <v>6289.4918301542475</v>
      </c>
      <c r="P156" s="21">
        <f t="shared" si="42"/>
        <v>6289.4918301542475</v>
      </c>
      <c r="Q156" s="21">
        <f t="shared" si="42"/>
        <v>6289.4918301542475</v>
      </c>
      <c r="R156" s="21">
        <f t="shared" si="42"/>
        <v>6289.4918301542475</v>
      </c>
      <c r="S156" s="21">
        <f t="shared" si="42"/>
        <v>6289.4918301542475</v>
      </c>
      <c r="T156" s="21">
        <f t="shared" si="42"/>
        <v>6289.4918301542475</v>
      </c>
      <c r="U156" s="21">
        <f t="shared" si="42"/>
        <v>6289.4918301542475</v>
      </c>
      <c r="V156" s="21">
        <f t="shared" si="42"/>
        <v>6289.4918301542475</v>
      </c>
      <c r="W156" s="25"/>
      <c r="X156" s="17"/>
      <c r="Y156" s="17"/>
      <c r="Z156" s="65">
        <f>H20</f>
        <v>113.6655150027876</v>
      </c>
      <c r="AA156" s="65">
        <f>IF(I$9&gt;$D$6,0,Z156)</f>
        <v>113.6655150027876</v>
      </c>
      <c r="AB156" s="65">
        <f t="shared" ref="AB156:AN167" si="43">IF(J$9&gt;$D$6,0,AA156)</f>
        <v>113.6655150027876</v>
      </c>
      <c r="AC156" s="65">
        <f t="shared" si="43"/>
        <v>113.6655150027876</v>
      </c>
      <c r="AD156" s="65">
        <f t="shared" si="43"/>
        <v>113.6655150027876</v>
      </c>
      <c r="AE156" s="65">
        <f t="shared" si="43"/>
        <v>113.6655150027876</v>
      </c>
      <c r="AF156" s="65">
        <f t="shared" si="43"/>
        <v>113.6655150027876</v>
      </c>
      <c r="AG156" s="65">
        <f t="shared" si="43"/>
        <v>113.6655150027876</v>
      </c>
      <c r="AH156" s="65">
        <f t="shared" si="43"/>
        <v>113.6655150027876</v>
      </c>
      <c r="AI156" s="65">
        <f t="shared" si="43"/>
        <v>113.6655150027876</v>
      </c>
      <c r="AJ156" s="65">
        <f t="shared" si="43"/>
        <v>113.6655150027876</v>
      </c>
      <c r="AK156" s="65">
        <f t="shared" si="43"/>
        <v>113.6655150027876</v>
      </c>
      <c r="AL156" s="65">
        <f t="shared" si="43"/>
        <v>113.6655150027876</v>
      </c>
      <c r="AM156" s="65">
        <f t="shared" si="43"/>
        <v>113.6655150027876</v>
      </c>
      <c r="AN156" s="65">
        <f t="shared" si="43"/>
        <v>113.6655150027876</v>
      </c>
      <c r="AO156" s="3"/>
    </row>
    <row r="157" spans="1:41" x14ac:dyDescent="0.35">
      <c r="A157" s="17"/>
      <c r="C157" s="3" t="s">
        <v>134</v>
      </c>
      <c r="D157" s="8" t="s">
        <v>32</v>
      </c>
      <c r="E157" s="17"/>
      <c r="F157" s="19"/>
      <c r="G157" s="19"/>
      <c r="H157" s="19"/>
      <c r="I157" s="21">
        <f>I129*I20</f>
        <v>4876.9098286208937</v>
      </c>
      <c r="J157" s="21">
        <f>IF(J$9&gt;$D$6,0,I157)</f>
        <v>4876.9098286208937</v>
      </c>
      <c r="K157" s="21">
        <f t="shared" si="42"/>
        <v>4876.9098286208937</v>
      </c>
      <c r="L157" s="21">
        <f t="shared" si="42"/>
        <v>4876.9098286208937</v>
      </c>
      <c r="M157" s="21">
        <f t="shared" si="42"/>
        <v>4876.9098286208937</v>
      </c>
      <c r="N157" s="21">
        <f t="shared" si="42"/>
        <v>4876.9098286208937</v>
      </c>
      <c r="O157" s="21">
        <f t="shared" si="42"/>
        <v>4876.9098286208937</v>
      </c>
      <c r="P157" s="21">
        <f t="shared" si="42"/>
        <v>4876.9098286208937</v>
      </c>
      <c r="Q157" s="21">
        <f t="shared" si="42"/>
        <v>4876.9098286208937</v>
      </c>
      <c r="R157" s="21">
        <f t="shared" si="42"/>
        <v>4876.9098286208937</v>
      </c>
      <c r="S157" s="21">
        <f t="shared" si="42"/>
        <v>4876.9098286208937</v>
      </c>
      <c r="T157" s="21">
        <f t="shared" si="42"/>
        <v>4876.9098286208937</v>
      </c>
      <c r="U157" s="21">
        <f t="shared" si="42"/>
        <v>4876.9098286208937</v>
      </c>
      <c r="V157" s="21">
        <f t="shared" si="42"/>
        <v>4876.9098286208937</v>
      </c>
      <c r="W157" s="25"/>
      <c r="X157" s="17"/>
      <c r="Y157" s="17"/>
      <c r="Z157" s="17"/>
      <c r="AA157" s="65">
        <f>I20</f>
        <v>92.810852434050418</v>
      </c>
      <c r="AB157" s="65">
        <f>IF(J$9&gt;$D$6,0,AA157)</f>
        <v>92.810852434050418</v>
      </c>
      <c r="AC157" s="65">
        <f t="shared" si="43"/>
        <v>92.810852434050418</v>
      </c>
      <c r="AD157" s="65">
        <f t="shared" si="43"/>
        <v>92.810852434050418</v>
      </c>
      <c r="AE157" s="65">
        <f t="shared" si="43"/>
        <v>92.810852434050418</v>
      </c>
      <c r="AF157" s="65">
        <f t="shared" si="43"/>
        <v>92.810852434050418</v>
      </c>
      <c r="AG157" s="65">
        <f t="shared" si="43"/>
        <v>92.810852434050418</v>
      </c>
      <c r="AH157" s="65">
        <f t="shared" si="43"/>
        <v>92.810852434050418</v>
      </c>
      <c r="AI157" s="65">
        <f t="shared" si="43"/>
        <v>92.810852434050418</v>
      </c>
      <c r="AJ157" s="65">
        <f t="shared" si="43"/>
        <v>92.810852434050418</v>
      </c>
      <c r="AK157" s="65">
        <f t="shared" si="43"/>
        <v>92.810852434050418</v>
      </c>
      <c r="AL157" s="65">
        <f t="shared" si="43"/>
        <v>92.810852434050418</v>
      </c>
      <c r="AM157" s="65">
        <f t="shared" si="43"/>
        <v>92.810852434050418</v>
      </c>
      <c r="AN157" s="65">
        <f t="shared" si="43"/>
        <v>92.810852434050418</v>
      </c>
      <c r="AO157" s="3"/>
    </row>
    <row r="158" spans="1:41" x14ac:dyDescent="0.35">
      <c r="A158" s="17"/>
      <c r="C158" s="3" t="s">
        <v>135</v>
      </c>
      <c r="D158" s="8" t="s">
        <v>32</v>
      </c>
      <c r="E158" s="17"/>
      <c r="F158" s="19"/>
      <c r="G158" s="19"/>
      <c r="H158" s="19"/>
      <c r="I158" s="19"/>
      <c r="J158" s="21">
        <f>J129*J20</f>
        <v>2803.9540593627253</v>
      </c>
      <c r="K158" s="21">
        <f>IF(K$9&gt;$D$6,0,J158)</f>
        <v>2803.9540593627253</v>
      </c>
      <c r="L158" s="21">
        <f t="shared" si="42"/>
        <v>2803.9540593627253</v>
      </c>
      <c r="M158" s="21">
        <f t="shared" si="42"/>
        <v>2803.9540593627253</v>
      </c>
      <c r="N158" s="21">
        <f t="shared" si="42"/>
        <v>2803.9540593627253</v>
      </c>
      <c r="O158" s="21">
        <f t="shared" si="42"/>
        <v>2803.9540593627253</v>
      </c>
      <c r="P158" s="21">
        <f t="shared" si="42"/>
        <v>2803.9540593627253</v>
      </c>
      <c r="Q158" s="21">
        <f t="shared" si="42"/>
        <v>2803.9540593627253</v>
      </c>
      <c r="R158" s="21">
        <f t="shared" si="42"/>
        <v>2803.9540593627253</v>
      </c>
      <c r="S158" s="21">
        <f t="shared" si="42"/>
        <v>2803.9540593627253</v>
      </c>
      <c r="T158" s="21">
        <f t="shared" si="42"/>
        <v>2803.9540593627253</v>
      </c>
      <c r="U158" s="21">
        <f t="shared" si="42"/>
        <v>2803.9540593627253</v>
      </c>
      <c r="V158" s="21">
        <f t="shared" si="42"/>
        <v>2803.9540593627253</v>
      </c>
      <c r="W158" s="25"/>
      <c r="X158" s="17"/>
      <c r="Y158" s="17"/>
      <c r="Z158" s="17"/>
      <c r="AA158" s="17"/>
      <c r="AB158" s="65">
        <f>J20</f>
        <v>56.816155638784686</v>
      </c>
      <c r="AC158" s="65">
        <f>IF(K$9&gt;$D$6,0,AB158)</f>
        <v>56.816155638784686</v>
      </c>
      <c r="AD158" s="65">
        <f t="shared" si="43"/>
        <v>56.816155638784686</v>
      </c>
      <c r="AE158" s="65">
        <f t="shared" si="43"/>
        <v>56.816155638784686</v>
      </c>
      <c r="AF158" s="65">
        <f t="shared" si="43"/>
        <v>56.816155638784686</v>
      </c>
      <c r="AG158" s="65">
        <f t="shared" si="43"/>
        <v>56.816155638784686</v>
      </c>
      <c r="AH158" s="65">
        <f t="shared" si="43"/>
        <v>56.816155638784686</v>
      </c>
      <c r="AI158" s="65">
        <f t="shared" si="43"/>
        <v>56.816155638784686</v>
      </c>
      <c r="AJ158" s="65">
        <f t="shared" si="43"/>
        <v>56.816155638784686</v>
      </c>
      <c r="AK158" s="65">
        <f t="shared" si="43"/>
        <v>56.816155638784686</v>
      </c>
      <c r="AL158" s="65">
        <f t="shared" si="43"/>
        <v>56.816155638784686</v>
      </c>
      <c r="AM158" s="65">
        <f t="shared" si="43"/>
        <v>56.816155638784686</v>
      </c>
      <c r="AN158" s="65">
        <f t="shared" si="43"/>
        <v>56.816155638784686</v>
      </c>
      <c r="AO158" s="3"/>
    </row>
    <row r="159" spans="1:41" x14ac:dyDescent="0.35">
      <c r="A159" s="17"/>
      <c r="C159" s="3" t="s">
        <v>136</v>
      </c>
      <c r="D159" s="8" t="s">
        <v>32</v>
      </c>
      <c r="E159" s="17"/>
      <c r="F159" s="19"/>
      <c r="G159" s="19"/>
      <c r="H159" s="19"/>
      <c r="I159" s="19"/>
      <c r="J159" s="19"/>
      <c r="K159" s="21">
        <f>K129*K20</f>
        <v>1234.5019377874744</v>
      </c>
      <c r="L159" s="21">
        <f>IF(L$9&gt;$D$6,0,K159)</f>
        <v>1234.5019377874744</v>
      </c>
      <c r="M159" s="21">
        <f t="shared" si="42"/>
        <v>1234.5019377874744</v>
      </c>
      <c r="N159" s="21">
        <f t="shared" si="42"/>
        <v>1234.5019377874744</v>
      </c>
      <c r="O159" s="21">
        <f t="shared" si="42"/>
        <v>1234.5019377874744</v>
      </c>
      <c r="P159" s="21">
        <f t="shared" si="42"/>
        <v>1234.5019377874744</v>
      </c>
      <c r="Q159" s="21">
        <f t="shared" si="42"/>
        <v>1234.5019377874744</v>
      </c>
      <c r="R159" s="21">
        <f t="shared" si="42"/>
        <v>1234.5019377874744</v>
      </c>
      <c r="S159" s="21">
        <f t="shared" si="42"/>
        <v>1234.5019377874744</v>
      </c>
      <c r="T159" s="21">
        <f t="shared" si="42"/>
        <v>1234.5019377874744</v>
      </c>
      <c r="U159" s="21">
        <f t="shared" si="42"/>
        <v>1234.5019377874744</v>
      </c>
      <c r="V159" s="21">
        <f t="shared" si="42"/>
        <v>1234.5019377874744</v>
      </c>
      <c r="W159" s="25"/>
      <c r="X159" s="17"/>
      <c r="Y159" s="17"/>
      <c r="Z159" s="17"/>
      <c r="AA159" s="17"/>
      <c r="AB159" s="17"/>
      <c r="AC159" s="65">
        <f>K20</f>
        <v>26.535707041707763</v>
      </c>
      <c r="AD159" s="65">
        <f>IF(L$9&gt;$D$6,0,AC159)</f>
        <v>26.535707041707763</v>
      </c>
      <c r="AE159" s="65">
        <f t="shared" si="43"/>
        <v>26.535707041707763</v>
      </c>
      <c r="AF159" s="65">
        <f t="shared" si="43"/>
        <v>26.535707041707763</v>
      </c>
      <c r="AG159" s="65">
        <f t="shared" si="43"/>
        <v>26.535707041707763</v>
      </c>
      <c r="AH159" s="65">
        <f t="shared" si="43"/>
        <v>26.535707041707763</v>
      </c>
      <c r="AI159" s="65">
        <f t="shared" si="43"/>
        <v>26.535707041707763</v>
      </c>
      <c r="AJ159" s="65">
        <f t="shared" si="43"/>
        <v>26.535707041707763</v>
      </c>
      <c r="AK159" s="65">
        <f t="shared" si="43"/>
        <v>26.535707041707763</v>
      </c>
      <c r="AL159" s="65">
        <f t="shared" si="43"/>
        <v>26.535707041707763</v>
      </c>
      <c r="AM159" s="65">
        <f t="shared" si="43"/>
        <v>26.535707041707763</v>
      </c>
      <c r="AN159" s="65">
        <f t="shared" si="43"/>
        <v>26.535707041707763</v>
      </c>
      <c r="AO159" s="3"/>
    </row>
    <row r="160" spans="1:41" x14ac:dyDescent="0.35">
      <c r="A160" s="17"/>
      <c r="C160" s="3" t="s">
        <v>137</v>
      </c>
      <c r="D160" s="8" t="s">
        <v>32</v>
      </c>
      <c r="E160" s="17"/>
      <c r="F160" s="19"/>
      <c r="G160" s="19"/>
      <c r="H160" s="19"/>
      <c r="I160" s="19"/>
      <c r="J160" s="19"/>
      <c r="K160" s="19"/>
      <c r="L160" s="21">
        <f>L129*L20</f>
        <v>727.66667282374453</v>
      </c>
      <c r="M160" s="21">
        <f>IF(M$9&gt;$D$6,0,L160)</f>
        <v>727.66667282374453</v>
      </c>
      <c r="N160" s="21">
        <f t="shared" si="42"/>
        <v>727.66667282374453</v>
      </c>
      <c r="O160" s="21">
        <f t="shared" si="42"/>
        <v>727.66667282374453</v>
      </c>
      <c r="P160" s="21">
        <f t="shared" si="42"/>
        <v>727.66667282374453</v>
      </c>
      <c r="Q160" s="21">
        <f t="shared" si="42"/>
        <v>727.66667282374453</v>
      </c>
      <c r="R160" s="21">
        <f t="shared" si="42"/>
        <v>727.66667282374453</v>
      </c>
      <c r="S160" s="21">
        <f t="shared" si="42"/>
        <v>727.66667282374453</v>
      </c>
      <c r="T160" s="21">
        <f t="shared" si="42"/>
        <v>727.66667282374453</v>
      </c>
      <c r="U160" s="21">
        <f t="shared" si="42"/>
        <v>727.66667282374453</v>
      </c>
      <c r="V160" s="21">
        <f t="shared" si="42"/>
        <v>727.66667282374453</v>
      </c>
      <c r="W160" s="25"/>
      <c r="X160" s="17"/>
      <c r="Y160" s="17"/>
      <c r="Z160" s="17"/>
      <c r="AA160" s="17"/>
      <c r="AB160" s="17"/>
      <c r="AC160" s="17"/>
      <c r="AD160" s="65">
        <f>L20</f>
        <v>16.537878927812375</v>
      </c>
      <c r="AE160" s="65">
        <f>IF(M$9&gt;$D$6,0,AD160)</f>
        <v>16.537878927812375</v>
      </c>
      <c r="AF160" s="65">
        <f t="shared" si="43"/>
        <v>16.537878927812375</v>
      </c>
      <c r="AG160" s="65">
        <f t="shared" si="43"/>
        <v>16.537878927812375</v>
      </c>
      <c r="AH160" s="65">
        <f t="shared" si="43"/>
        <v>16.537878927812375</v>
      </c>
      <c r="AI160" s="65">
        <f t="shared" si="43"/>
        <v>16.537878927812375</v>
      </c>
      <c r="AJ160" s="65">
        <f t="shared" si="43"/>
        <v>16.537878927812375</v>
      </c>
      <c r="AK160" s="65">
        <f t="shared" si="43"/>
        <v>16.537878927812375</v>
      </c>
      <c r="AL160" s="65">
        <f t="shared" si="43"/>
        <v>16.537878927812375</v>
      </c>
      <c r="AM160" s="65">
        <f t="shared" si="43"/>
        <v>16.537878927812375</v>
      </c>
      <c r="AN160" s="65">
        <f t="shared" si="43"/>
        <v>16.537878927812375</v>
      </c>
      <c r="AO160" s="3"/>
    </row>
    <row r="161" spans="1:41" x14ac:dyDescent="0.35">
      <c r="A161" s="17"/>
      <c r="C161" s="3" t="s">
        <v>171</v>
      </c>
      <c r="D161" s="8" t="s">
        <v>32</v>
      </c>
      <c r="E161" s="17"/>
      <c r="F161" s="19"/>
      <c r="G161" s="19"/>
      <c r="H161" s="19"/>
      <c r="I161" s="19"/>
      <c r="J161" s="19"/>
      <c r="K161" s="19"/>
      <c r="L161" s="21"/>
      <c r="M161" s="21">
        <f>M129*M20</f>
        <v>481.77194734657945</v>
      </c>
      <c r="N161" s="21">
        <f>IF(N$9&gt;$D$6,0,M161)</f>
        <v>481.77194734657945</v>
      </c>
      <c r="O161" s="21">
        <f t="shared" si="42"/>
        <v>481.77194734657945</v>
      </c>
      <c r="P161" s="21">
        <f t="shared" si="42"/>
        <v>481.77194734657945</v>
      </c>
      <c r="Q161" s="21">
        <f t="shared" si="42"/>
        <v>481.77194734657945</v>
      </c>
      <c r="R161" s="21">
        <f t="shared" si="42"/>
        <v>481.77194734657945</v>
      </c>
      <c r="S161" s="21">
        <f t="shared" si="42"/>
        <v>481.77194734657945</v>
      </c>
      <c r="T161" s="21">
        <f t="shared" si="42"/>
        <v>481.77194734657945</v>
      </c>
      <c r="U161" s="21">
        <f t="shared" si="42"/>
        <v>481.77194734657945</v>
      </c>
      <c r="V161" s="21">
        <f t="shared" si="42"/>
        <v>481.77194734657945</v>
      </c>
      <c r="W161" s="25"/>
      <c r="X161" s="17"/>
      <c r="Y161" s="17"/>
      <c r="Z161" s="17"/>
      <c r="AA161" s="17"/>
      <c r="AB161" s="17"/>
      <c r="AC161" s="17"/>
      <c r="AD161" s="17"/>
      <c r="AE161" s="65">
        <f>M20</f>
        <v>11.543002571967607</v>
      </c>
      <c r="AF161" s="65">
        <f>IF(N$9&gt;$D$6,0,AE161)</f>
        <v>11.543002571967607</v>
      </c>
      <c r="AG161" s="65">
        <f t="shared" si="43"/>
        <v>11.543002571967607</v>
      </c>
      <c r="AH161" s="65">
        <f t="shared" si="43"/>
        <v>11.543002571967607</v>
      </c>
      <c r="AI161" s="65">
        <f t="shared" si="43"/>
        <v>11.543002571967607</v>
      </c>
      <c r="AJ161" s="65">
        <f t="shared" si="43"/>
        <v>11.543002571967607</v>
      </c>
      <c r="AK161" s="65">
        <f t="shared" si="43"/>
        <v>11.543002571967607</v>
      </c>
      <c r="AL161" s="65">
        <f t="shared" si="43"/>
        <v>11.543002571967607</v>
      </c>
      <c r="AM161" s="65">
        <f t="shared" si="43"/>
        <v>11.543002571967607</v>
      </c>
      <c r="AN161" s="65">
        <f t="shared" si="43"/>
        <v>11.543002571967607</v>
      </c>
      <c r="AO161" s="3"/>
    </row>
    <row r="162" spans="1:41" x14ac:dyDescent="0.35">
      <c r="A162" s="17"/>
      <c r="C162" s="3" t="s">
        <v>172</v>
      </c>
      <c r="D162" s="8" t="s">
        <v>32</v>
      </c>
      <c r="E162" s="17"/>
      <c r="F162" s="19"/>
      <c r="G162" s="19"/>
      <c r="H162" s="19"/>
      <c r="I162" s="19"/>
      <c r="J162" s="19"/>
      <c r="K162" s="19"/>
      <c r="L162" s="21"/>
      <c r="M162" s="21"/>
      <c r="N162" s="21">
        <f>N129*N20</f>
        <v>293.56343255827358</v>
      </c>
      <c r="O162" s="21">
        <f>IF(O$9&gt;$D$6,0,N162)</f>
        <v>293.56343255827358</v>
      </c>
      <c r="P162" s="21">
        <f t="shared" si="42"/>
        <v>293.56343255827358</v>
      </c>
      <c r="Q162" s="21">
        <f t="shared" si="42"/>
        <v>293.56343255827358</v>
      </c>
      <c r="R162" s="21">
        <f t="shared" si="42"/>
        <v>293.56343255827358</v>
      </c>
      <c r="S162" s="21">
        <f t="shared" si="42"/>
        <v>293.56343255827358</v>
      </c>
      <c r="T162" s="21">
        <f t="shared" si="42"/>
        <v>293.56343255827358</v>
      </c>
      <c r="U162" s="21">
        <f t="shared" si="42"/>
        <v>293.56343255827358</v>
      </c>
      <c r="V162" s="21">
        <f t="shared" si="42"/>
        <v>293.56343255827358</v>
      </c>
      <c r="W162" s="25"/>
      <c r="X162" s="17"/>
      <c r="Y162" s="17"/>
      <c r="Z162" s="17"/>
      <c r="AA162" s="17"/>
      <c r="AB162" s="17"/>
      <c r="AC162" s="17"/>
      <c r="AD162" s="17"/>
      <c r="AE162" s="17"/>
      <c r="AF162" s="65">
        <f>N20</f>
        <v>7.1843460528191958</v>
      </c>
      <c r="AG162" s="65">
        <f>IF(O$9&gt;$D$6,0,AF162)</f>
        <v>7.1843460528191958</v>
      </c>
      <c r="AH162" s="65">
        <f t="shared" si="43"/>
        <v>7.1843460528191958</v>
      </c>
      <c r="AI162" s="65">
        <f t="shared" si="43"/>
        <v>7.1843460528191958</v>
      </c>
      <c r="AJ162" s="65">
        <f t="shared" si="43"/>
        <v>7.1843460528191958</v>
      </c>
      <c r="AK162" s="65">
        <f t="shared" si="43"/>
        <v>7.1843460528191958</v>
      </c>
      <c r="AL162" s="65">
        <f t="shared" si="43"/>
        <v>7.1843460528191958</v>
      </c>
      <c r="AM162" s="65">
        <f t="shared" si="43"/>
        <v>7.1843460528191958</v>
      </c>
      <c r="AN162" s="65">
        <f t="shared" si="43"/>
        <v>7.1843460528191958</v>
      </c>
      <c r="AO162" s="3"/>
    </row>
    <row r="163" spans="1:41" x14ac:dyDescent="0.35">
      <c r="A163" s="17"/>
      <c r="C163" s="3" t="s">
        <v>173</v>
      </c>
      <c r="D163" s="8" t="s">
        <v>32</v>
      </c>
      <c r="E163" s="17"/>
      <c r="F163" s="19"/>
      <c r="G163" s="19"/>
      <c r="H163" s="19"/>
      <c r="I163" s="19"/>
      <c r="J163" s="19"/>
      <c r="K163" s="19"/>
      <c r="L163" s="21"/>
      <c r="M163" s="21"/>
      <c r="N163" s="21"/>
      <c r="O163" s="21">
        <f>O129*O20</f>
        <v>253.73046978419154</v>
      </c>
      <c r="P163" s="21">
        <f>IF(P$9&gt;$D$6,0,O163)</f>
        <v>253.73046978419154</v>
      </c>
      <c r="Q163" s="21">
        <f t="shared" si="42"/>
        <v>253.73046978419154</v>
      </c>
      <c r="R163" s="21">
        <f t="shared" si="42"/>
        <v>253.73046978419154</v>
      </c>
      <c r="S163" s="21">
        <f t="shared" si="42"/>
        <v>253.73046978419154</v>
      </c>
      <c r="T163" s="21">
        <f t="shared" si="42"/>
        <v>253.73046978419154</v>
      </c>
      <c r="U163" s="21">
        <f t="shared" si="42"/>
        <v>253.73046978419154</v>
      </c>
      <c r="V163" s="21">
        <f t="shared" si="42"/>
        <v>253.73046978419154</v>
      </c>
      <c r="W163" s="25"/>
      <c r="X163" s="17"/>
      <c r="Y163" s="17"/>
      <c r="Z163" s="17"/>
      <c r="AA163" s="17"/>
      <c r="AB163" s="17"/>
      <c r="AC163" s="17"/>
      <c r="AD163" s="17"/>
      <c r="AE163" s="17"/>
      <c r="AF163" s="17"/>
      <c r="AG163" s="65">
        <f>O20</f>
        <v>6.3397878882276775</v>
      </c>
      <c r="AH163" s="65">
        <f>IF(P$9&gt;$D$6,0,AG163)</f>
        <v>6.3397878882276775</v>
      </c>
      <c r="AI163" s="65">
        <f t="shared" si="43"/>
        <v>6.3397878882276775</v>
      </c>
      <c r="AJ163" s="65">
        <f t="shared" si="43"/>
        <v>6.3397878882276775</v>
      </c>
      <c r="AK163" s="65">
        <f t="shared" si="43"/>
        <v>6.3397878882276775</v>
      </c>
      <c r="AL163" s="65">
        <f t="shared" si="43"/>
        <v>6.3397878882276775</v>
      </c>
      <c r="AM163" s="65">
        <f t="shared" si="43"/>
        <v>6.3397878882276775</v>
      </c>
      <c r="AN163" s="65">
        <f t="shared" si="43"/>
        <v>6.3397878882276775</v>
      </c>
      <c r="AO163" s="3"/>
    </row>
    <row r="164" spans="1:41" x14ac:dyDescent="0.35">
      <c r="A164" s="17"/>
      <c r="C164" s="3" t="s">
        <v>174</v>
      </c>
      <c r="D164" s="8" t="s">
        <v>32</v>
      </c>
      <c r="E164" s="17"/>
      <c r="F164" s="19"/>
      <c r="G164" s="19"/>
      <c r="H164" s="19"/>
      <c r="I164" s="19"/>
      <c r="J164" s="19"/>
      <c r="K164" s="19"/>
      <c r="L164" s="21"/>
      <c r="M164" s="21"/>
      <c r="N164" s="21"/>
      <c r="O164" s="21"/>
      <c r="P164" s="21">
        <f>P129*P20</f>
        <v>213.01644174662169</v>
      </c>
      <c r="Q164" s="21">
        <f>IF(Q$9&gt;$D$6,0,P164)</f>
        <v>213.01644174662169</v>
      </c>
      <c r="R164" s="21">
        <f t="shared" si="42"/>
        <v>213.01644174662169</v>
      </c>
      <c r="S164" s="21">
        <f t="shared" si="42"/>
        <v>213.01644174662169</v>
      </c>
      <c r="T164" s="21">
        <f t="shared" si="42"/>
        <v>213.01644174662169</v>
      </c>
      <c r="U164" s="21">
        <f t="shared" si="42"/>
        <v>213.01644174662169</v>
      </c>
      <c r="V164" s="21">
        <f t="shared" si="42"/>
        <v>213.01644174662169</v>
      </c>
      <c r="W164" s="25"/>
      <c r="X164" s="17"/>
      <c r="Y164" s="17"/>
      <c r="Z164" s="17"/>
      <c r="AA164" s="17"/>
      <c r="AB164" s="17"/>
      <c r="AC164" s="17"/>
      <c r="AD164" s="17"/>
      <c r="AE164" s="17"/>
      <c r="AF164" s="17"/>
      <c r="AG164" s="49"/>
      <c r="AH164" s="65">
        <f>P20</f>
        <v>5.4318609358308176</v>
      </c>
      <c r="AI164" s="65">
        <f>IF(Q$9&gt;$D$6,0,AH164)</f>
        <v>5.4318609358308176</v>
      </c>
      <c r="AJ164" s="65">
        <f t="shared" si="43"/>
        <v>5.4318609358308176</v>
      </c>
      <c r="AK164" s="65">
        <f t="shared" si="43"/>
        <v>5.4318609358308176</v>
      </c>
      <c r="AL164" s="65">
        <f t="shared" si="43"/>
        <v>5.4318609358308176</v>
      </c>
      <c r="AM164" s="65">
        <f t="shared" si="43"/>
        <v>5.4318609358308176</v>
      </c>
      <c r="AN164" s="65">
        <f t="shared" si="43"/>
        <v>5.4318609358308176</v>
      </c>
      <c r="AO164" s="3"/>
    </row>
    <row r="165" spans="1:41" x14ac:dyDescent="0.35">
      <c r="A165" s="17"/>
      <c r="C165" s="3" t="s">
        <v>175</v>
      </c>
      <c r="D165" s="8" t="s">
        <v>32</v>
      </c>
      <c r="E165" s="17"/>
      <c r="F165" s="19"/>
      <c r="G165" s="19"/>
      <c r="H165" s="19"/>
      <c r="I165" s="19"/>
      <c r="J165" s="19"/>
      <c r="K165" s="19"/>
      <c r="L165" s="21"/>
      <c r="M165" s="21"/>
      <c r="N165" s="21"/>
      <c r="O165" s="21"/>
      <c r="P165" s="21"/>
      <c r="Q165" s="21">
        <f>Q129*Q20</f>
        <v>172.62564046843733</v>
      </c>
      <c r="R165" s="21">
        <f>IF(R$9&gt;$D$6,0,Q165)</f>
        <v>172.62564046843733</v>
      </c>
      <c r="S165" s="21">
        <f t="shared" si="42"/>
        <v>172.62564046843733</v>
      </c>
      <c r="T165" s="21">
        <f t="shared" si="42"/>
        <v>172.62564046843733</v>
      </c>
      <c r="U165" s="21">
        <f t="shared" si="42"/>
        <v>172.62564046843733</v>
      </c>
      <c r="V165" s="21">
        <f t="shared" si="42"/>
        <v>172.62564046843733</v>
      </c>
      <c r="W165" s="25"/>
      <c r="X165" s="17"/>
      <c r="Y165" s="17"/>
      <c r="Z165" s="17"/>
      <c r="AA165" s="17"/>
      <c r="AB165" s="17"/>
      <c r="AC165" s="17"/>
      <c r="AD165" s="17"/>
      <c r="AE165" s="17"/>
      <c r="AF165" s="17"/>
      <c r="AG165" s="49"/>
      <c r="AH165" s="49"/>
      <c r="AI165" s="65">
        <f>Q20</f>
        <v>4.490535554354202</v>
      </c>
      <c r="AJ165" s="65">
        <f>IF(R$9&gt;$D$6,0,AI165)</f>
        <v>4.490535554354202</v>
      </c>
      <c r="AK165" s="65">
        <f t="shared" si="43"/>
        <v>4.490535554354202</v>
      </c>
      <c r="AL165" s="65">
        <f t="shared" si="43"/>
        <v>4.490535554354202</v>
      </c>
      <c r="AM165" s="65">
        <f t="shared" si="43"/>
        <v>4.490535554354202</v>
      </c>
      <c r="AN165" s="65">
        <f t="shared" si="43"/>
        <v>4.490535554354202</v>
      </c>
      <c r="AO165" s="3"/>
    </row>
    <row r="166" spans="1:41" x14ac:dyDescent="0.35">
      <c r="A166" s="17"/>
      <c r="C166" s="3" t="s">
        <v>264</v>
      </c>
      <c r="D166" s="8" t="s">
        <v>32</v>
      </c>
      <c r="E166" s="17"/>
      <c r="F166" s="19"/>
      <c r="G166" s="19"/>
      <c r="H166" s="19"/>
      <c r="I166" s="19"/>
      <c r="J166" s="19"/>
      <c r="K166" s="19"/>
      <c r="L166" s="21"/>
      <c r="M166" s="21"/>
      <c r="N166" s="21"/>
      <c r="O166" s="21"/>
      <c r="P166" s="21"/>
      <c r="Q166" s="21"/>
      <c r="R166" s="21">
        <f>R129*R20</f>
        <v>0</v>
      </c>
      <c r="S166" s="21">
        <f>IF(S$9&gt;$D$6,0,R166)</f>
        <v>0</v>
      </c>
      <c r="T166" s="21">
        <f t="shared" si="42"/>
        <v>0</v>
      </c>
      <c r="U166" s="21">
        <f t="shared" si="42"/>
        <v>0</v>
      </c>
      <c r="V166" s="21">
        <f t="shared" si="42"/>
        <v>0</v>
      </c>
      <c r="W166" s="25"/>
      <c r="X166" s="17"/>
      <c r="Y166" s="17"/>
      <c r="Z166" s="17"/>
      <c r="AA166" s="17"/>
      <c r="AB166" s="17"/>
      <c r="AC166" s="17"/>
      <c r="AD166" s="17"/>
      <c r="AE166" s="17"/>
      <c r="AF166" s="17"/>
      <c r="AG166" s="49"/>
      <c r="AH166" s="49"/>
      <c r="AI166" s="49"/>
      <c r="AJ166" s="65">
        <f>R20</f>
        <v>0</v>
      </c>
      <c r="AK166" s="65">
        <f>IF(S$9&gt;$D$6,0,AJ166)</f>
        <v>0</v>
      </c>
      <c r="AL166" s="65">
        <f t="shared" si="43"/>
        <v>0</v>
      </c>
      <c r="AM166" s="65">
        <f t="shared" si="43"/>
        <v>0</v>
      </c>
      <c r="AN166" s="65">
        <f t="shared" si="43"/>
        <v>0</v>
      </c>
      <c r="AO166" s="3"/>
    </row>
    <row r="167" spans="1:41" x14ac:dyDescent="0.35">
      <c r="A167" s="17"/>
      <c r="C167" s="3" t="s">
        <v>265</v>
      </c>
      <c r="D167" s="8" t="s">
        <v>32</v>
      </c>
      <c r="E167" s="17"/>
      <c r="F167" s="19"/>
      <c r="G167" s="19"/>
      <c r="H167" s="19"/>
      <c r="I167" s="19"/>
      <c r="J167" s="19"/>
      <c r="K167" s="19"/>
      <c r="L167" s="21"/>
      <c r="M167" s="21"/>
      <c r="N167" s="21"/>
      <c r="O167" s="21"/>
      <c r="P167" s="21"/>
      <c r="Q167" s="21"/>
      <c r="R167" s="21"/>
      <c r="S167" s="21">
        <f>S129*S20</f>
        <v>0</v>
      </c>
      <c r="T167" s="21">
        <f>IF(T$9&gt;$D$6,0,S167)</f>
        <v>0</v>
      </c>
      <c r="U167" s="21">
        <f t="shared" si="42"/>
        <v>0</v>
      </c>
      <c r="V167" s="21">
        <f t="shared" si="42"/>
        <v>0</v>
      </c>
      <c r="W167" s="25"/>
      <c r="X167" s="17"/>
      <c r="Y167" s="17"/>
      <c r="Z167" s="17"/>
      <c r="AA167" s="17"/>
      <c r="AB167" s="17"/>
      <c r="AC167" s="17"/>
      <c r="AD167" s="17"/>
      <c r="AE167" s="17"/>
      <c r="AF167" s="17"/>
      <c r="AG167" s="49"/>
      <c r="AH167" s="49"/>
      <c r="AI167" s="49"/>
      <c r="AJ167" s="49"/>
      <c r="AK167" s="65">
        <f>S20</f>
        <v>0</v>
      </c>
      <c r="AL167" s="68">
        <f>IF(T$9&gt;$D$6,0,AK167)</f>
        <v>0</v>
      </c>
      <c r="AM167" s="68">
        <f t="shared" si="43"/>
        <v>0</v>
      </c>
      <c r="AN167" s="68">
        <f t="shared" si="43"/>
        <v>0</v>
      </c>
      <c r="AO167" s="3"/>
    </row>
    <row r="168" spans="1:41" x14ac:dyDescent="0.35">
      <c r="A168" s="17"/>
      <c r="C168" s="3" t="s">
        <v>266</v>
      </c>
      <c r="D168" s="8" t="s">
        <v>32</v>
      </c>
      <c r="E168" s="17"/>
      <c r="F168" s="19"/>
      <c r="G168" s="19"/>
      <c r="H168" s="19"/>
      <c r="I168" s="19"/>
      <c r="J168" s="19"/>
      <c r="K168" s="19"/>
      <c r="L168" s="21"/>
      <c r="M168" s="21"/>
      <c r="N168" s="21"/>
      <c r="O168" s="21"/>
      <c r="P168" s="21"/>
      <c r="Q168" s="21"/>
      <c r="R168" s="21"/>
      <c r="S168" s="21"/>
      <c r="T168" s="21">
        <f>T129*T20</f>
        <v>0</v>
      </c>
      <c r="U168" s="21">
        <f>IF(U$9&gt;$D$6,0,T168)</f>
        <v>0</v>
      </c>
      <c r="V168" s="21">
        <f>IF(V$9&gt;$D$6,0,U168)</f>
        <v>0</v>
      </c>
      <c r="W168" s="25"/>
      <c r="X168" s="17"/>
      <c r="Y168" s="17"/>
      <c r="Z168" s="17"/>
      <c r="AA168" s="17"/>
      <c r="AB168" s="17"/>
      <c r="AC168" s="17"/>
      <c r="AD168" s="17"/>
      <c r="AE168" s="17"/>
      <c r="AF168" s="17"/>
      <c r="AG168" s="49"/>
      <c r="AH168" s="49"/>
      <c r="AI168" s="49"/>
      <c r="AJ168" s="49"/>
      <c r="AK168" s="49"/>
      <c r="AL168" s="68">
        <f>T20</f>
        <v>0</v>
      </c>
      <c r="AM168" s="68">
        <f>IF(U$9&gt;$D$6,0,AL168)</f>
        <v>0</v>
      </c>
      <c r="AN168" s="68">
        <f>IF(V$9&gt;$D$6,0,AM168)</f>
        <v>0</v>
      </c>
      <c r="AO168" s="3"/>
    </row>
    <row r="169" spans="1:41" x14ac:dyDescent="0.35">
      <c r="A169" s="17"/>
      <c r="C169" s="3" t="s">
        <v>267</v>
      </c>
      <c r="D169" s="8" t="s">
        <v>32</v>
      </c>
      <c r="E169" s="17"/>
      <c r="F169" s="19"/>
      <c r="G169" s="19"/>
      <c r="H169" s="19"/>
      <c r="I169" s="19"/>
      <c r="J169" s="19"/>
      <c r="K169" s="19"/>
      <c r="L169" s="21"/>
      <c r="M169" s="21"/>
      <c r="N169" s="21"/>
      <c r="O169" s="21"/>
      <c r="P169" s="21"/>
      <c r="Q169" s="21"/>
      <c r="R169" s="21"/>
      <c r="S169" s="21"/>
      <c r="T169" s="21"/>
      <c r="U169" s="21">
        <f>U129*U20</f>
        <v>0</v>
      </c>
      <c r="V169" s="21">
        <f>IF(V$9&gt;$D$6,0,U169)</f>
        <v>0</v>
      </c>
      <c r="W169" s="25"/>
      <c r="X169" s="17"/>
      <c r="Y169" s="17"/>
      <c r="Z169" s="17"/>
      <c r="AA169" s="17"/>
      <c r="AB169" s="17"/>
      <c r="AC169" s="17"/>
      <c r="AD169" s="17"/>
      <c r="AE169" s="17"/>
      <c r="AF169" s="17"/>
      <c r="AG169" s="49"/>
      <c r="AH169" s="49"/>
      <c r="AI169" s="49"/>
      <c r="AJ169" s="49"/>
      <c r="AK169" s="49"/>
      <c r="AL169" s="69"/>
      <c r="AM169" s="68">
        <f>U20</f>
        <v>0</v>
      </c>
      <c r="AN169" s="68">
        <f>IF(V$9&gt;$D$6,0,AM169)</f>
        <v>0</v>
      </c>
      <c r="AO169" s="3"/>
    </row>
    <row r="170" spans="1:41" x14ac:dyDescent="0.35">
      <c r="A170" s="17"/>
      <c r="C170" s="3" t="s">
        <v>268</v>
      </c>
      <c r="D170" s="8" t="s">
        <v>32</v>
      </c>
      <c r="E170" s="17"/>
      <c r="F170" s="19"/>
      <c r="G170" s="19"/>
      <c r="H170" s="19"/>
      <c r="I170" s="19"/>
      <c r="J170" s="19"/>
      <c r="K170" s="19"/>
      <c r="L170" s="21"/>
      <c r="M170" s="21"/>
      <c r="N170" s="21"/>
      <c r="O170" s="21"/>
      <c r="P170" s="21"/>
      <c r="Q170" s="21"/>
      <c r="R170" s="21"/>
      <c r="S170" s="21"/>
      <c r="T170" s="21"/>
      <c r="U170" s="21"/>
      <c r="V170" s="21">
        <f>V129*V20</f>
        <v>0</v>
      </c>
      <c r="W170" s="25"/>
      <c r="X170" s="17"/>
      <c r="Y170" s="17"/>
      <c r="Z170" s="17"/>
      <c r="AA170" s="17"/>
      <c r="AB170" s="17"/>
      <c r="AC170" s="17"/>
      <c r="AD170" s="17"/>
      <c r="AE170" s="17"/>
      <c r="AF170" s="17"/>
      <c r="AG170" s="49"/>
      <c r="AH170" s="49"/>
      <c r="AI170" s="49"/>
      <c r="AJ170" s="49"/>
      <c r="AK170" s="49"/>
      <c r="AL170" s="69"/>
      <c r="AM170" s="69"/>
      <c r="AN170" s="68">
        <f>V20</f>
        <v>0</v>
      </c>
      <c r="AO170" s="3"/>
    </row>
    <row r="171" spans="1:41" x14ac:dyDescent="0.35">
      <c r="A171" s="17"/>
      <c r="C171" s="9" t="s">
        <v>269</v>
      </c>
      <c r="D171" s="10" t="s">
        <v>32</v>
      </c>
      <c r="E171" s="23"/>
      <c r="F171" s="115">
        <f>SUM(F154:F170)</f>
        <v>0</v>
      </c>
      <c r="G171" s="115">
        <f t="shared" ref="G171" si="44">SUM(G154:G170)</f>
        <v>0</v>
      </c>
      <c r="H171" s="115">
        <f>SUM(H154:H170)*Z172</f>
        <v>6289.4918301542475</v>
      </c>
      <c r="I171" s="115">
        <f t="shared" ref="I171:V171" si="45">SUM(I154:I170)*AA172</f>
        <v>11166.401658775141</v>
      </c>
      <c r="J171" s="115">
        <f t="shared" si="45"/>
        <v>13970.355718137867</v>
      </c>
      <c r="K171" s="115">
        <f t="shared" si="45"/>
        <v>15204.857655925342</v>
      </c>
      <c r="L171" s="115">
        <f t="shared" si="45"/>
        <v>15932.524328749087</v>
      </c>
      <c r="M171" s="115">
        <f t="shared" si="45"/>
        <v>16414.296276095665</v>
      </c>
      <c r="N171" s="115">
        <f t="shared" si="45"/>
        <v>16707.859708653938</v>
      </c>
      <c r="O171" s="115">
        <f t="shared" si="45"/>
        <v>16961.590178438128</v>
      </c>
      <c r="P171" s="115">
        <f t="shared" si="45"/>
        <v>17174.60662018475</v>
      </c>
      <c r="Q171" s="115">
        <f t="shared" si="45"/>
        <v>17347.232260653189</v>
      </c>
      <c r="R171" s="115">
        <f t="shared" si="45"/>
        <v>11762.054225024745</v>
      </c>
      <c r="S171" s="115">
        <f t="shared" si="45"/>
        <v>7200.0097523426866</v>
      </c>
      <c r="T171" s="115">
        <f t="shared" si="45"/>
        <v>4432.9632702996314</v>
      </c>
      <c r="U171" s="115">
        <f t="shared" si="45"/>
        <v>3174.6386296527353</v>
      </c>
      <c r="V171" s="115">
        <f t="shared" si="45"/>
        <v>2399.3868764282865</v>
      </c>
      <c r="W171" s="62"/>
      <c r="X171" s="17"/>
      <c r="Y171" s="17"/>
      <c r="Z171" s="62">
        <f t="shared" ref="Z171:AN171" si="46">SUM(Z154:Z170)</f>
        <v>113.6655150027876</v>
      </c>
      <c r="AA171" s="62">
        <f t="shared" si="46"/>
        <v>206.47636743683802</v>
      </c>
      <c r="AB171" s="62">
        <f t="shared" si="46"/>
        <v>263.29252307562268</v>
      </c>
      <c r="AC171" s="62">
        <f t="shared" si="46"/>
        <v>289.82823011733046</v>
      </c>
      <c r="AD171" s="62">
        <f t="shared" si="46"/>
        <v>306.36610904514282</v>
      </c>
      <c r="AE171" s="62">
        <f t="shared" si="46"/>
        <v>317.90911161711045</v>
      </c>
      <c r="AF171" s="62">
        <f t="shared" si="46"/>
        <v>325.09345766992965</v>
      </c>
      <c r="AG171" s="62">
        <f t="shared" si="46"/>
        <v>331.43324555815735</v>
      </c>
      <c r="AH171" s="62">
        <f t="shared" si="46"/>
        <v>336.86510649398815</v>
      </c>
      <c r="AI171" s="62">
        <f t="shared" si="46"/>
        <v>341.35564204834236</v>
      </c>
      <c r="AJ171" s="62">
        <f t="shared" si="46"/>
        <v>341.35564204834236</v>
      </c>
      <c r="AK171" s="62">
        <f t="shared" si="46"/>
        <v>341.35564204834236</v>
      </c>
      <c r="AL171" s="62">
        <f t="shared" si="46"/>
        <v>341.35564204834236</v>
      </c>
      <c r="AM171" s="62">
        <f t="shared" si="46"/>
        <v>341.35564204834236</v>
      </c>
      <c r="AN171" s="62">
        <f t="shared" si="46"/>
        <v>341.35564204834236</v>
      </c>
      <c r="AO171" s="69" t="s">
        <v>395</v>
      </c>
    </row>
    <row r="172" spans="1:41" x14ac:dyDescent="0.35">
      <c r="A172" s="17"/>
      <c r="C172" s="71"/>
      <c r="D172" s="72"/>
      <c r="E172" s="74"/>
      <c r="F172" s="73"/>
      <c r="G172" s="73"/>
      <c r="H172" s="73"/>
      <c r="I172" s="73"/>
      <c r="J172" s="73"/>
      <c r="K172" s="73"/>
      <c r="L172" s="73"/>
      <c r="M172" s="73"/>
      <c r="N172" s="54" t="s">
        <v>403</v>
      </c>
      <c r="O172" s="73"/>
      <c r="P172" s="73"/>
      <c r="Q172" s="73"/>
      <c r="R172" s="73"/>
      <c r="S172" s="73"/>
      <c r="T172" s="73"/>
      <c r="U172" s="73"/>
      <c r="V172" s="73"/>
      <c r="W172" s="73"/>
      <c r="X172" s="17"/>
      <c r="Y172" s="17"/>
      <c r="Z172" s="70">
        <f t="shared" ref="Z172:AN172" si="47">Z115/Z171</f>
        <v>1</v>
      </c>
      <c r="AA172" s="70">
        <f t="shared" si="47"/>
        <v>1</v>
      </c>
      <c r="AB172" s="70">
        <f t="shared" si="47"/>
        <v>1</v>
      </c>
      <c r="AC172" s="70">
        <f t="shared" si="47"/>
        <v>1</v>
      </c>
      <c r="AD172" s="70">
        <f t="shared" si="47"/>
        <v>1</v>
      </c>
      <c r="AE172" s="70">
        <f t="shared" si="47"/>
        <v>1</v>
      </c>
      <c r="AF172" s="70">
        <f t="shared" si="47"/>
        <v>1</v>
      </c>
      <c r="AG172" s="70">
        <f t="shared" si="47"/>
        <v>1</v>
      </c>
      <c r="AH172" s="70">
        <f t="shared" si="47"/>
        <v>1</v>
      </c>
      <c r="AI172" s="70">
        <f t="shared" si="47"/>
        <v>1</v>
      </c>
      <c r="AJ172" s="70">
        <f t="shared" si="47"/>
        <v>0.67803636039988435</v>
      </c>
      <c r="AK172" s="70">
        <f t="shared" si="47"/>
        <v>0.41505236363691711</v>
      </c>
      <c r="AL172" s="70">
        <f t="shared" si="47"/>
        <v>0.25554297098762163</v>
      </c>
      <c r="AM172" s="70">
        <f t="shared" si="47"/>
        <v>0.18300548363864463</v>
      </c>
      <c r="AN172" s="70">
        <f t="shared" si="47"/>
        <v>0.13831525631155298</v>
      </c>
      <c r="AO172" s="69" t="s">
        <v>396</v>
      </c>
    </row>
    <row r="173" spans="1:41" x14ac:dyDescent="0.35">
      <c r="A173" s="17"/>
      <c r="C173" s="9" t="s">
        <v>270</v>
      </c>
      <c r="D173" s="10" t="s">
        <v>20</v>
      </c>
      <c r="E173" s="23"/>
      <c r="F173" s="22">
        <f>F150*F117+F171*F118</f>
        <v>0</v>
      </c>
      <c r="G173" s="22">
        <f t="shared" ref="G173:V173" si="48">G150*G117+G171*G118</f>
        <v>0</v>
      </c>
      <c r="H173" s="22">
        <f>H150*H117+H171*H118</f>
        <v>1139.4350091547751</v>
      </c>
      <c r="I173" s="22">
        <f t="shared" si="48"/>
        <v>2039.141169068828</v>
      </c>
      <c r="J173" s="22">
        <f t="shared" si="48"/>
        <v>2574.0921495565512</v>
      </c>
      <c r="K173" s="22">
        <f t="shared" si="48"/>
        <v>2828.7029506460331</v>
      </c>
      <c r="L173" s="22">
        <f t="shared" si="48"/>
        <v>2993.4131369851675</v>
      </c>
      <c r="M173" s="22">
        <f t="shared" si="48"/>
        <v>3114.7164760145715</v>
      </c>
      <c r="N173" s="22">
        <f t="shared" si="48"/>
        <v>3202.260377891444</v>
      </c>
      <c r="O173" s="22">
        <f t="shared" si="48"/>
        <v>3283.7988683211643</v>
      </c>
      <c r="P173" s="22">
        <f t="shared" si="48"/>
        <v>3358.9868273965621</v>
      </c>
      <c r="Q173" s="22">
        <f t="shared" si="48"/>
        <v>3427.5274557573939</v>
      </c>
      <c r="R173" s="22">
        <f t="shared" si="48"/>
        <v>2354.0839004942818</v>
      </c>
      <c r="S173" s="22">
        <f t="shared" si="48"/>
        <v>1477.4879142990121</v>
      </c>
      <c r="T173" s="22">
        <f t="shared" si="48"/>
        <v>946.36150639025448</v>
      </c>
      <c r="U173" s="22">
        <f>U150*U117+U171*U118</f>
        <v>705.50548402719483</v>
      </c>
      <c r="V173" s="22">
        <f t="shared" si="48"/>
        <v>557.51923301204602</v>
      </c>
      <c r="W173" s="62"/>
      <c r="X173" s="17"/>
      <c r="Y173" s="17"/>
    </row>
    <row r="174" spans="1:41" ht="12" customHeight="1" x14ac:dyDescent="0.35">
      <c r="A174" s="17"/>
      <c r="C174" s="71"/>
      <c r="D174" s="72"/>
      <c r="E174" s="74"/>
      <c r="F174" s="73"/>
      <c r="G174" s="73"/>
      <c r="H174" s="73"/>
      <c r="I174" s="73"/>
      <c r="J174" s="73"/>
      <c r="K174" s="73"/>
      <c r="L174" s="73"/>
      <c r="M174" s="73"/>
      <c r="N174" s="73"/>
      <c r="O174" s="73"/>
      <c r="P174" s="73"/>
      <c r="Q174" s="73"/>
      <c r="R174" s="73"/>
      <c r="S174" s="73"/>
      <c r="T174" s="73"/>
      <c r="U174" s="73"/>
      <c r="V174" s="73"/>
      <c r="W174" s="73"/>
      <c r="X174" s="17"/>
      <c r="Y174" s="17"/>
    </row>
    <row r="175" spans="1:41" s="3" customFormat="1" ht="12" customHeight="1" x14ac:dyDescent="0.3">
      <c r="A175" s="17"/>
      <c r="C175" s="9" t="s">
        <v>271</v>
      </c>
      <c r="D175" s="10" t="s">
        <v>20</v>
      </c>
      <c r="E175" s="17"/>
      <c r="F175" s="22">
        <f>F173-F120</f>
        <v>0</v>
      </c>
      <c r="G175" s="22">
        <f t="shared" ref="G175:V175" si="49">G173-G120</f>
        <v>0</v>
      </c>
      <c r="H175" s="22">
        <f>H173-H120</f>
        <v>-820.22070043378767</v>
      </c>
      <c r="I175" s="22">
        <f t="shared" si="49"/>
        <v>-1550.3537948150881</v>
      </c>
      <c r="J175" s="22">
        <f t="shared" si="49"/>
        <v>-2044.7254525880612</v>
      </c>
      <c r="K175" s="22">
        <f t="shared" si="49"/>
        <v>-2305.0499816175361</v>
      </c>
      <c r="L175" s="22">
        <f t="shared" si="49"/>
        <v>-2487.08245381286</v>
      </c>
      <c r="M175" s="22">
        <f t="shared" si="49"/>
        <v>-2629.1381388536111</v>
      </c>
      <c r="N175" s="22">
        <f t="shared" si="49"/>
        <v>-2730.4594179900664</v>
      </c>
      <c r="O175" s="22">
        <f t="shared" si="49"/>
        <v>-2825.9811902423971</v>
      </c>
      <c r="P175" s="22">
        <f t="shared" si="49"/>
        <v>-2914.5523836397833</v>
      </c>
      <c r="Q175" s="22">
        <f t="shared" si="49"/>
        <v>-2995.1024604030408</v>
      </c>
      <c r="R175" s="22">
        <f t="shared" si="49"/>
        <v>-2052.3339434326635</v>
      </c>
      <c r="S175" s="22">
        <f>S173-S120</f>
        <v>-1282.5208499982837</v>
      </c>
      <c r="T175" s="22">
        <f t="shared" si="49"/>
        <v>-816.28684232611715</v>
      </c>
      <c r="U175" s="22">
        <f>U173-U120</f>
        <v>-605.09103045551615</v>
      </c>
      <c r="V175" s="22">
        <f t="shared" si="49"/>
        <v>-475.46833116571474</v>
      </c>
      <c r="W175" s="62"/>
      <c r="X175" s="22"/>
      <c r="Y175" s="22"/>
      <c r="Z175" s="22"/>
      <c r="AA175" s="22"/>
      <c r="AB175" s="22"/>
      <c r="AC175" s="22"/>
      <c r="AD175" s="22"/>
      <c r="AE175" s="17"/>
      <c r="AF175" s="17"/>
      <c r="AG175" s="17"/>
      <c r="AH175" s="17"/>
      <c r="AI175" s="17"/>
      <c r="AJ175" s="17"/>
      <c r="AK175" s="17"/>
    </row>
    <row r="176" spans="1:41" ht="12" customHeight="1" x14ac:dyDescent="0.35">
      <c r="A176" s="17"/>
      <c r="C176" s="71"/>
      <c r="D176" s="72"/>
      <c r="E176" s="74"/>
      <c r="F176" s="73"/>
      <c r="G176" s="73"/>
      <c r="H176" s="73"/>
      <c r="I176" s="73"/>
      <c r="J176" s="73"/>
      <c r="K176" s="73"/>
      <c r="L176" s="73"/>
      <c r="M176" s="73"/>
      <c r="N176" s="73"/>
      <c r="O176" s="73"/>
      <c r="P176" s="73"/>
      <c r="Q176" s="73"/>
      <c r="R176" s="73"/>
      <c r="S176" s="73"/>
      <c r="T176" s="73"/>
      <c r="U176" s="73"/>
      <c r="V176" s="73"/>
      <c r="W176" s="73"/>
      <c r="X176" s="17"/>
      <c r="AJ176" s="25"/>
      <c r="AK176" s="25"/>
    </row>
    <row r="177" spans="1:41" ht="12" customHeight="1" x14ac:dyDescent="0.35">
      <c r="A177" s="17"/>
      <c r="C177" s="11" t="s">
        <v>272</v>
      </c>
      <c r="D177" s="13" t="s">
        <v>20</v>
      </c>
      <c r="E177" s="25"/>
      <c r="F177" s="22">
        <f>F60+F175</f>
        <v>0</v>
      </c>
      <c r="G177" s="22">
        <f t="shared" ref="G177:V177" si="50">G60+G175</f>
        <v>0</v>
      </c>
      <c r="H177" s="22">
        <f>H60+H175</f>
        <v>8029.3392108137696</v>
      </c>
      <c r="I177" s="22">
        <f t="shared" si="50"/>
        <v>5404.6012176780223</v>
      </c>
      <c r="J177" s="22">
        <f>J60+J175</f>
        <v>2116.6127441197536</v>
      </c>
      <c r="K177" s="22">
        <f t="shared" si="50"/>
        <v>-387.38956903914004</v>
      </c>
      <c r="L177" s="22">
        <f t="shared" si="50"/>
        <v>-1306.6177478664899</v>
      </c>
      <c r="M177" s="22">
        <f t="shared" si="50"/>
        <v>-1803.0428782748354</v>
      </c>
      <c r="N177" s="22">
        <f t="shared" si="50"/>
        <v>-2218.512698521226</v>
      </c>
      <c r="O177" s="22">
        <f t="shared" si="50"/>
        <v>-2372.1713867433782</v>
      </c>
      <c r="P177" s="22">
        <f t="shared" si="50"/>
        <v>-2518.9101237568007</v>
      </c>
      <c r="Q177" s="22">
        <f t="shared" si="50"/>
        <v>-2662.6127930597236</v>
      </c>
      <c r="R177" s="22">
        <f t="shared" si="50"/>
        <v>-2045.0401638811754</v>
      </c>
      <c r="S177" s="22">
        <f t="shared" si="50"/>
        <v>-1271.3001049605314</v>
      </c>
      <c r="T177" s="22">
        <f t="shared" si="50"/>
        <v>-800.32163113627587</v>
      </c>
      <c r="U177" s="22">
        <f t="shared" si="50"/>
        <v>-587.37691885432241</v>
      </c>
      <c r="V177" s="22">
        <f t="shared" si="50"/>
        <v>-456.36388033659102</v>
      </c>
      <c r="W177" s="62"/>
      <c r="X177" s="22"/>
      <c r="Y177" s="22"/>
      <c r="Z177" s="22"/>
      <c r="AA177" s="22"/>
      <c r="AB177" s="22"/>
      <c r="AC177" s="22"/>
      <c r="AD177" s="22"/>
      <c r="AJ177" s="25"/>
      <c r="AK177" s="25"/>
    </row>
    <row r="178" spans="1:41" s="25" customFormat="1" ht="12" customHeight="1" x14ac:dyDescent="0.35">
      <c r="A178" s="17"/>
      <c r="C178" s="71"/>
      <c r="D178" s="72"/>
      <c r="E178" s="74"/>
      <c r="F178" s="73"/>
      <c r="G178" s="73"/>
      <c r="H178" s="73"/>
      <c r="I178" s="73"/>
      <c r="J178" s="73"/>
      <c r="K178" s="73"/>
      <c r="L178" s="73"/>
      <c r="M178" s="73"/>
      <c r="N178" s="73"/>
      <c r="O178" s="73"/>
      <c r="P178" s="73"/>
      <c r="Q178" s="73"/>
      <c r="R178" s="73"/>
      <c r="S178" s="73"/>
      <c r="T178" s="73"/>
      <c r="U178" s="73"/>
      <c r="V178" s="73"/>
      <c r="W178" s="73"/>
      <c r="Y178" s="16"/>
      <c r="Z178" s="16"/>
      <c r="AA178" s="16"/>
      <c r="AB178" s="16"/>
      <c r="AC178" s="16"/>
      <c r="AD178" s="16"/>
    </row>
    <row r="179" spans="1:41" ht="12" customHeight="1" x14ac:dyDescent="0.35">
      <c r="A179" s="17"/>
      <c r="C179" s="9" t="s">
        <v>273</v>
      </c>
      <c r="D179" s="10" t="s">
        <v>20</v>
      </c>
      <c r="E179" s="25"/>
      <c r="F179" s="22">
        <f>F177</f>
        <v>0</v>
      </c>
      <c r="G179" s="22">
        <f>IF(G$9&gt;$D$6,0,F179+G177)</f>
        <v>0</v>
      </c>
      <c r="H179" s="22">
        <f>IF(H$9&gt;$D$6,0,G179+H177)</f>
        <v>8029.3392108137696</v>
      </c>
      <c r="I179" s="22">
        <f t="shared" ref="I179:V179" si="51">IF(I$9&gt;$D$6,0,H179+I177)</f>
        <v>13433.940428491791</v>
      </c>
      <c r="J179" s="22">
        <f t="shared" si="51"/>
        <v>15550.553172611544</v>
      </c>
      <c r="K179" s="22">
        <f t="shared" si="51"/>
        <v>15163.163603572404</v>
      </c>
      <c r="L179" s="22">
        <f>IF(L$9&gt;$D$6,0,K179+L177)</f>
        <v>13856.545855705914</v>
      </c>
      <c r="M179" s="22">
        <f t="shared" si="51"/>
        <v>12053.502977431079</v>
      </c>
      <c r="N179" s="22">
        <f t="shared" si="51"/>
        <v>9834.9902789098523</v>
      </c>
      <c r="O179" s="22">
        <f t="shared" si="51"/>
        <v>7462.8188921664741</v>
      </c>
      <c r="P179" s="22">
        <f t="shared" si="51"/>
        <v>4943.9087684096739</v>
      </c>
      <c r="Q179" s="22">
        <f t="shared" si="51"/>
        <v>2281.2959753499504</v>
      </c>
      <c r="R179" s="22">
        <f t="shared" si="51"/>
        <v>236.25581146877494</v>
      </c>
      <c r="S179" s="22">
        <f t="shared" si="51"/>
        <v>-1035.0442934917564</v>
      </c>
      <c r="T179" s="22">
        <f>IF(T$9&gt;$D$6,0,S179+T177)</f>
        <v>-1835.3659246280322</v>
      </c>
      <c r="U179" s="22">
        <f t="shared" si="51"/>
        <v>-2422.7428434823546</v>
      </c>
      <c r="V179" s="22">
        <f t="shared" si="51"/>
        <v>-2879.1067238189457</v>
      </c>
      <c r="W179" s="62"/>
      <c r="AF179" s="17"/>
      <c r="AJ179" s="25"/>
      <c r="AK179" s="25"/>
    </row>
    <row r="180" spans="1:41" ht="12" customHeight="1" x14ac:dyDescent="0.35">
      <c r="C180" s="71"/>
      <c r="D180" s="72"/>
      <c r="E180" s="74"/>
      <c r="F180" s="73"/>
      <c r="G180" s="73"/>
      <c r="H180" s="73"/>
      <c r="I180" s="73"/>
      <c r="J180" s="73"/>
      <c r="K180" s="73"/>
      <c r="L180" s="73"/>
      <c r="M180" s="73"/>
      <c r="N180" s="73"/>
      <c r="O180" s="73"/>
      <c r="P180" s="73"/>
      <c r="Q180" s="73"/>
      <c r="R180" s="73"/>
      <c r="S180" s="73"/>
      <c r="T180" s="73"/>
      <c r="U180" s="73"/>
      <c r="V180" s="73"/>
      <c r="W180" s="73"/>
      <c r="X180" s="17"/>
      <c r="Y180" s="17"/>
      <c r="Z180" s="17"/>
      <c r="AA180" s="17"/>
      <c r="AB180" s="17"/>
      <c r="AC180" s="17"/>
      <c r="AD180" s="17"/>
      <c r="AE180" s="17"/>
      <c r="AF180" s="17"/>
      <c r="AG180" s="17"/>
      <c r="AH180" s="17"/>
      <c r="AI180" s="17"/>
      <c r="AJ180" s="17"/>
      <c r="AK180" s="17"/>
      <c r="AL180" s="3"/>
      <c r="AM180" s="3"/>
      <c r="AN180" s="3"/>
      <c r="AO180" s="3"/>
    </row>
    <row r="181" spans="1:41" ht="12" customHeight="1" x14ac:dyDescent="0.35">
      <c r="X181" s="33"/>
      <c r="Y181" s="33"/>
      <c r="Z181" s="33"/>
      <c r="AA181" s="33"/>
      <c r="AB181" s="33"/>
      <c r="AC181" s="33"/>
      <c r="AD181" s="33"/>
      <c r="AF181" s="17"/>
      <c r="AJ181" s="25"/>
      <c r="AK181" s="25"/>
    </row>
    <row r="182" spans="1:41" x14ac:dyDescent="0.35">
      <c r="C182" s="11" t="s">
        <v>353</v>
      </c>
    </row>
    <row r="183" spans="1:41" x14ac:dyDescent="0.35">
      <c r="C183" s="77" t="s">
        <v>357</v>
      </c>
      <c r="D183" s="37">
        <v>2.5</v>
      </c>
      <c r="E183" s="58"/>
      <c r="F183" s="110"/>
      <c r="G183" s="110"/>
      <c r="H183" s="110"/>
      <c r="I183" s="110"/>
      <c r="J183" s="110"/>
      <c r="K183" s="110"/>
      <c r="L183" s="110"/>
      <c r="M183" s="110"/>
      <c r="N183" s="110"/>
      <c r="O183" s="110"/>
      <c r="P183" s="110"/>
      <c r="Q183" s="110"/>
      <c r="R183" s="110"/>
      <c r="S183" s="110"/>
      <c r="T183" s="110"/>
      <c r="U183" s="110"/>
      <c r="V183" s="110"/>
      <c r="W183" s="77"/>
    </row>
    <row r="184" spans="1:41" x14ac:dyDescent="0.35">
      <c r="C184" s="77"/>
      <c r="D184" s="112"/>
      <c r="E184" s="58"/>
      <c r="F184" s="110"/>
      <c r="G184" s="110"/>
      <c r="H184" s="110"/>
      <c r="I184" s="110"/>
      <c r="J184" s="110"/>
      <c r="K184" s="110"/>
      <c r="L184" s="110"/>
      <c r="M184" s="110"/>
      <c r="N184" s="110"/>
      <c r="O184" s="110"/>
      <c r="P184" s="110"/>
      <c r="Q184" s="110"/>
      <c r="R184" s="110"/>
      <c r="S184" s="110"/>
      <c r="T184" s="110"/>
      <c r="U184" s="110"/>
      <c r="V184" s="110"/>
      <c r="W184" s="111" t="s">
        <v>392</v>
      </c>
    </row>
    <row r="185" spans="1:41" x14ac:dyDescent="0.35">
      <c r="C185" s="77" t="s">
        <v>358</v>
      </c>
      <c r="D185" s="58"/>
      <c r="E185" s="58"/>
      <c r="F185" s="78"/>
      <c r="G185" s="78"/>
      <c r="H185" s="78">
        <f t="shared" ref="H185:V185" si="52">H15*$D$183</f>
        <v>25.508242102220713</v>
      </c>
      <c r="I185" s="78">
        <f t="shared" si="52"/>
        <v>17.844446364680401</v>
      </c>
      <c r="J185" s="78">
        <f t="shared" si="52"/>
        <v>9.8292546274690054</v>
      </c>
      <c r="K185" s="78">
        <f t="shared" si="52"/>
        <v>4.6564301102361751</v>
      </c>
      <c r="L185" s="78">
        <f t="shared" si="52"/>
        <v>3.0727440082167705</v>
      </c>
      <c r="M185" s="78">
        <f t="shared" si="52"/>
        <v>2.2948138154300266</v>
      </c>
      <c r="N185" s="78">
        <f t="shared" si="52"/>
        <v>1.5854562367549827</v>
      </c>
      <c r="O185" s="78">
        <f t="shared" si="52"/>
        <v>1.6848169458882221</v>
      </c>
      <c r="P185" s="78">
        <f t="shared" si="52"/>
        <v>1.8135416181669384</v>
      </c>
      <c r="Q185" s="78">
        <f t="shared" si="52"/>
        <v>1.7979635091408586</v>
      </c>
      <c r="R185" s="78">
        <f t="shared" si="52"/>
        <v>1.6818222027682119</v>
      </c>
      <c r="S185" s="78">
        <f t="shared" si="52"/>
        <v>1.5890594907526414</v>
      </c>
      <c r="T185" s="78">
        <f t="shared" si="52"/>
        <v>1.5492345881933931</v>
      </c>
      <c r="U185" s="78">
        <f t="shared" si="52"/>
        <v>1.409536207966207</v>
      </c>
      <c r="V185" s="78">
        <f t="shared" si="52"/>
        <v>1.290736707375796</v>
      </c>
      <c r="W185" s="79">
        <f>SUM(H185:V185)</f>
        <v>77.608098535260353</v>
      </c>
    </row>
    <row r="186" spans="1:41" x14ac:dyDescent="0.35">
      <c r="C186" s="77" t="s">
        <v>359</v>
      </c>
      <c r="D186" s="58"/>
      <c r="E186" s="58"/>
      <c r="F186" s="78"/>
      <c r="G186" s="78"/>
      <c r="H186" s="78">
        <f t="shared" ref="H186:V186" si="53">H16*$D$183</f>
        <v>284.16378750696902</v>
      </c>
      <c r="I186" s="78">
        <f t="shared" si="53"/>
        <v>232.02713108512603</v>
      </c>
      <c r="J186" s="78">
        <f t="shared" si="53"/>
        <v>142.04038909696172</v>
      </c>
      <c r="K186" s="78">
        <f t="shared" si="53"/>
        <v>66.339267604269409</v>
      </c>
      <c r="L186" s="78">
        <f t="shared" si="53"/>
        <v>41.344697319530937</v>
      </c>
      <c r="M186" s="78">
        <f t="shared" si="53"/>
        <v>28.857506429919017</v>
      </c>
      <c r="N186" s="78">
        <f t="shared" si="53"/>
        <v>17.960865132047989</v>
      </c>
      <c r="O186" s="78">
        <f t="shared" si="53"/>
        <v>15.849469720569193</v>
      </c>
      <c r="P186" s="78">
        <f t="shared" si="53"/>
        <v>13.579652339577045</v>
      </c>
      <c r="Q186" s="78">
        <f t="shared" si="53"/>
        <v>11.226338885885506</v>
      </c>
      <c r="R186" s="78">
        <f t="shared" si="53"/>
        <v>9.4035252271725422</v>
      </c>
      <c r="S186" s="78">
        <f t="shared" si="53"/>
        <v>7.5994534264713973</v>
      </c>
      <c r="T186" s="78">
        <f t="shared" si="53"/>
        <v>5.916811245608276</v>
      </c>
      <c r="U186" s="78">
        <f t="shared" si="53"/>
        <v>4.4365661878104827</v>
      </c>
      <c r="V186" s="78">
        <f t="shared" si="53"/>
        <v>3.2065442132165738</v>
      </c>
      <c r="W186" s="79">
        <f>SUM(H186:V186)</f>
        <v>883.95200542113514</v>
      </c>
    </row>
    <row r="187" spans="1:41" x14ac:dyDescent="0.35">
      <c r="C187" s="77"/>
      <c r="D187" s="58"/>
      <c r="E187" s="58"/>
      <c r="F187" s="78"/>
      <c r="G187" s="78"/>
      <c r="H187" s="78"/>
      <c r="I187" s="78"/>
      <c r="J187" s="78"/>
      <c r="K187" s="78"/>
      <c r="L187" s="78"/>
      <c r="M187" s="78"/>
      <c r="N187" s="78"/>
      <c r="O187" s="78"/>
      <c r="P187" s="78"/>
      <c r="Q187" s="78"/>
      <c r="R187" s="78"/>
      <c r="S187" s="78"/>
      <c r="T187" s="78"/>
      <c r="U187" s="78"/>
      <c r="V187" s="78"/>
      <c r="W187" s="79"/>
    </row>
    <row r="188" spans="1:41" x14ac:dyDescent="0.35">
      <c r="C188" s="77" t="s">
        <v>360</v>
      </c>
      <c r="D188" s="58"/>
      <c r="E188" s="58"/>
      <c r="F188" s="90"/>
      <c r="G188" s="90"/>
      <c r="H188" s="78">
        <f t="shared" ref="H188:V189" si="54">0*$D$183</f>
        <v>0</v>
      </c>
      <c r="I188" s="78">
        <f t="shared" si="54"/>
        <v>0</v>
      </c>
      <c r="J188" s="78">
        <f t="shared" si="54"/>
        <v>0</v>
      </c>
      <c r="K188" s="78">
        <f t="shared" si="54"/>
        <v>0</v>
      </c>
      <c r="L188" s="78">
        <f t="shared" si="54"/>
        <v>0</v>
      </c>
      <c r="M188" s="78">
        <f t="shared" si="54"/>
        <v>0</v>
      </c>
      <c r="N188" s="78">
        <f t="shared" si="54"/>
        <v>0</v>
      </c>
      <c r="O188" s="78">
        <f t="shared" si="54"/>
        <v>0</v>
      </c>
      <c r="P188" s="78">
        <f t="shared" si="54"/>
        <v>0</v>
      </c>
      <c r="Q188" s="78">
        <f t="shared" si="54"/>
        <v>0</v>
      </c>
      <c r="R188" s="78">
        <f t="shared" si="54"/>
        <v>0</v>
      </c>
      <c r="S188" s="78">
        <f t="shared" si="54"/>
        <v>0</v>
      </c>
      <c r="T188" s="78">
        <f t="shared" si="54"/>
        <v>0</v>
      </c>
      <c r="U188" s="78">
        <f t="shared" si="54"/>
        <v>0</v>
      </c>
      <c r="V188" s="78">
        <f t="shared" si="54"/>
        <v>0</v>
      </c>
      <c r="W188" s="79">
        <f>SUM(H188:V188)</f>
        <v>0</v>
      </c>
    </row>
    <row r="189" spans="1:41" x14ac:dyDescent="0.35">
      <c r="C189" s="77" t="s">
        <v>361</v>
      </c>
      <c r="D189" s="58"/>
      <c r="E189" s="58"/>
      <c r="F189" s="90"/>
      <c r="G189" s="90"/>
      <c r="H189" s="78">
        <f t="shared" si="54"/>
        <v>0</v>
      </c>
      <c r="I189" s="78">
        <f t="shared" si="54"/>
        <v>0</v>
      </c>
      <c r="J189" s="78">
        <f t="shared" si="54"/>
        <v>0</v>
      </c>
      <c r="K189" s="78">
        <f t="shared" si="54"/>
        <v>0</v>
      </c>
      <c r="L189" s="78">
        <f t="shared" si="54"/>
        <v>0</v>
      </c>
      <c r="M189" s="78">
        <f t="shared" si="54"/>
        <v>0</v>
      </c>
      <c r="N189" s="78">
        <f t="shared" si="54"/>
        <v>0</v>
      </c>
      <c r="O189" s="78">
        <f t="shared" si="54"/>
        <v>0</v>
      </c>
      <c r="P189" s="78">
        <f t="shared" si="54"/>
        <v>0</v>
      </c>
      <c r="Q189" s="78">
        <f t="shared" si="54"/>
        <v>0</v>
      </c>
      <c r="R189" s="78">
        <f t="shared" si="54"/>
        <v>0</v>
      </c>
      <c r="S189" s="78">
        <f t="shared" si="54"/>
        <v>0</v>
      </c>
      <c r="T189" s="78">
        <f t="shared" si="54"/>
        <v>0</v>
      </c>
      <c r="U189" s="78">
        <f t="shared" si="54"/>
        <v>0</v>
      </c>
      <c r="V189" s="78">
        <f t="shared" si="54"/>
        <v>0</v>
      </c>
      <c r="W189" s="79">
        <f>SUM(H189:V189)</f>
        <v>0</v>
      </c>
    </row>
    <row r="190" spans="1:41" x14ac:dyDescent="0.35">
      <c r="C190" s="77"/>
      <c r="D190" s="58"/>
      <c r="E190" s="58"/>
      <c r="F190" s="90"/>
      <c r="G190" s="90"/>
      <c r="H190" s="78"/>
      <c r="I190" s="78"/>
      <c r="J190" s="78"/>
      <c r="K190" s="78"/>
      <c r="L190" s="78"/>
      <c r="M190" s="78"/>
      <c r="N190" s="78"/>
      <c r="O190" s="78"/>
      <c r="P190" s="78"/>
      <c r="Q190" s="78"/>
      <c r="R190" s="78"/>
      <c r="S190" s="78"/>
      <c r="T190" s="78"/>
      <c r="U190" s="78"/>
      <c r="V190" s="78"/>
      <c r="W190" s="79"/>
    </row>
    <row r="191" spans="1:41" x14ac:dyDescent="0.35">
      <c r="C191" s="77" t="s">
        <v>354</v>
      </c>
      <c r="D191" s="58"/>
      <c r="E191" s="58"/>
      <c r="F191" s="78"/>
      <c r="G191" s="78"/>
      <c r="H191" s="78">
        <f>H185-H188</f>
        <v>25.508242102220713</v>
      </c>
      <c r="I191" s="78">
        <f t="shared" ref="I191:V192" si="55">I185-I188</f>
        <v>17.844446364680401</v>
      </c>
      <c r="J191" s="78">
        <f t="shared" si="55"/>
        <v>9.8292546274690054</v>
      </c>
      <c r="K191" s="78">
        <f t="shared" si="55"/>
        <v>4.6564301102361751</v>
      </c>
      <c r="L191" s="78">
        <f t="shared" si="55"/>
        <v>3.0727440082167705</v>
      </c>
      <c r="M191" s="78">
        <f t="shared" si="55"/>
        <v>2.2948138154300266</v>
      </c>
      <c r="N191" s="78">
        <f t="shared" si="55"/>
        <v>1.5854562367549827</v>
      </c>
      <c r="O191" s="78">
        <f t="shared" si="55"/>
        <v>1.6848169458882221</v>
      </c>
      <c r="P191" s="78">
        <f t="shared" si="55"/>
        <v>1.8135416181669384</v>
      </c>
      <c r="Q191" s="78">
        <f t="shared" si="55"/>
        <v>1.7979635091408586</v>
      </c>
      <c r="R191" s="78">
        <f t="shared" si="55"/>
        <v>1.6818222027682119</v>
      </c>
      <c r="S191" s="78">
        <f t="shared" si="55"/>
        <v>1.5890594907526414</v>
      </c>
      <c r="T191" s="78">
        <f t="shared" si="55"/>
        <v>1.5492345881933931</v>
      </c>
      <c r="U191" s="78">
        <f t="shared" si="55"/>
        <v>1.409536207966207</v>
      </c>
      <c r="V191" s="78">
        <f t="shared" si="55"/>
        <v>1.290736707375796</v>
      </c>
      <c r="W191" s="79">
        <f>SUM(H191:V191)</f>
        <v>77.608098535260353</v>
      </c>
    </row>
    <row r="192" spans="1:41" x14ac:dyDescent="0.35">
      <c r="C192" s="85" t="s">
        <v>355</v>
      </c>
      <c r="D192" s="86"/>
      <c r="E192" s="86"/>
      <c r="F192" s="86"/>
      <c r="G192" s="86"/>
      <c r="H192" s="87">
        <f>H186-H189</f>
        <v>284.16378750696902</v>
      </c>
      <c r="I192" s="87">
        <f t="shared" si="55"/>
        <v>232.02713108512603</v>
      </c>
      <c r="J192" s="87">
        <f t="shared" si="55"/>
        <v>142.04038909696172</v>
      </c>
      <c r="K192" s="87">
        <f t="shared" si="55"/>
        <v>66.339267604269409</v>
      </c>
      <c r="L192" s="87">
        <f t="shared" si="55"/>
        <v>41.344697319530937</v>
      </c>
      <c r="M192" s="87">
        <f t="shared" si="55"/>
        <v>28.857506429919017</v>
      </c>
      <c r="N192" s="87">
        <f t="shared" si="55"/>
        <v>17.960865132047989</v>
      </c>
      <c r="O192" s="87">
        <f t="shared" si="55"/>
        <v>15.849469720569193</v>
      </c>
      <c r="P192" s="87">
        <f t="shared" si="55"/>
        <v>13.579652339577045</v>
      </c>
      <c r="Q192" s="87">
        <f t="shared" si="55"/>
        <v>11.226338885885506</v>
      </c>
      <c r="R192" s="87">
        <f t="shared" si="55"/>
        <v>9.4035252271725422</v>
      </c>
      <c r="S192" s="87">
        <f t="shared" si="55"/>
        <v>7.5994534264713973</v>
      </c>
      <c r="T192" s="87">
        <f t="shared" si="55"/>
        <v>5.916811245608276</v>
      </c>
      <c r="U192" s="87">
        <f t="shared" si="55"/>
        <v>4.4365661878104827</v>
      </c>
      <c r="V192" s="87">
        <f t="shared" si="55"/>
        <v>3.2065442132165738</v>
      </c>
      <c r="W192" s="88">
        <f>SUM(H192:V192)</f>
        <v>883.95200542113514</v>
      </c>
    </row>
    <row r="193" spans="3:37" x14ac:dyDescent="0.35">
      <c r="C193" s="80" t="s">
        <v>356</v>
      </c>
      <c r="D193" s="58"/>
      <c r="E193" s="58"/>
      <c r="F193" s="78"/>
      <c r="G193" s="78"/>
      <c r="H193" s="94">
        <f>H191+H192</f>
        <v>309.67202960918974</v>
      </c>
      <c r="I193" s="94">
        <f t="shared" ref="I193:V193" si="56">I191+I192</f>
        <v>249.87157744980644</v>
      </c>
      <c r="J193" s="94">
        <f t="shared" si="56"/>
        <v>151.86964372443072</v>
      </c>
      <c r="K193" s="94">
        <f t="shared" si="56"/>
        <v>70.995697714505582</v>
      </c>
      <c r="L193" s="94">
        <f t="shared" si="56"/>
        <v>44.41744132774771</v>
      </c>
      <c r="M193" s="94">
        <f t="shared" si="56"/>
        <v>31.152320245349042</v>
      </c>
      <c r="N193" s="94">
        <f t="shared" si="56"/>
        <v>19.546321368802971</v>
      </c>
      <c r="O193" s="94">
        <f t="shared" si="56"/>
        <v>17.534286666457415</v>
      </c>
      <c r="P193" s="94">
        <f t="shared" si="56"/>
        <v>15.393193957743984</v>
      </c>
      <c r="Q193" s="94">
        <f t="shared" si="56"/>
        <v>13.024302395026364</v>
      </c>
      <c r="R193" s="94">
        <f t="shared" si="56"/>
        <v>11.085347429940754</v>
      </c>
      <c r="S193" s="94">
        <f t="shared" si="56"/>
        <v>9.1885129172240383</v>
      </c>
      <c r="T193" s="94">
        <f t="shared" si="56"/>
        <v>7.4660458338016689</v>
      </c>
      <c r="U193" s="94">
        <f t="shared" si="56"/>
        <v>5.8461023957766898</v>
      </c>
      <c r="V193" s="94">
        <f t="shared" si="56"/>
        <v>4.4972809205923703</v>
      </c>
      <c r="W193" s="79">
        <f>W191+W192</f>
        <v>961.56010395639555</v>
      </c>
    </row>
    <row r="196" spans="3:37" x14ac:dyDescent="0.35">
      <c r="C196" s="11" t="s">
        <v>377</v>
      </c>
      <c r="D196" s="11"/>
    </row>
    <row r="197" spans="3:37" x14ac:dyDescent="0.35">
      <c r="C197" s="77" t="s">
        <v>379</v>
      </c>
      <c r="D197" s="37">
        <v>0.375</v>
      </c>
      <c r="E197" s="58"/>
      <c r="F197" s="58"/>
      <c r="G197" s="58"/>
      <c r="H197" s="58"/>
      <c r="I197" s="58"/>
      <c r="J197" s="58"/>
      <c r="K197" s="58"/>
      <c r="L197" s="58"/>
      <c r="M197" s="58"/>
      <c r="N197" s="58"/>
      <c r="O197" s="58"/>
      <c r="P197" s="58"/>
      <c r="Q197" s="58"/>
      <c r="R197" s="58"/>
      <c r="S197" s="58"/>
      <c r="T197" s="58"/>
      <c r="U197" s="58"/>
      <c r="V197" s="58"/>
      <c r="W197" s="58"/>
    </row>
    <row r="198" spans="3:37" x14ac:dyDescent="0.35">
      <c r="C198" s="77" t="s">
        <v>378</v>
      </c>
      <c r="D198" s="37">
        <v>4.75</v>
      </c>
      <c r="E198" s="58"/>
      <c r="F198" s="58"/>
      <c r="G198" s="58"/>
      <c r="H198" s="58"/>
      <c r="I198" s="58"/>
      <c r="J198" s="58"/>
      <c r="K198" s="58"/>
      <c r="L198" s="58"/>
      <c r="M198" s="58"/>
      <c r="N198" s="58"/>
      <c r="O198" s="58"/>
      <c r="P198" s="58"/>
      <c r="Q198" s="58"/>
      <c r="R198" s="58"/>
      <c r="S198" s="58"/>
      <c r="T198" s="58"/>
      <c r="U198" s="58"/>
      <c r="V198" s="58"/>
      <c r="W198" s="58"/>
    </row>
    <row r="199" spans="3:37" x14ac:dyDescent="0.35">
      <c r="C199" s="77"/>
      <c r="D199" s="112"/>
      <c r="E199" s="58"/>
      <c r="F199" s="58"/>
      <c r="G199" s="58"/>
      <c r="H199" s="58"/>
      <c r="I199" s="58"/>
      <c r="J199" s="58"/>
      <c r="K199" s="58"/>
      <c r="L199" s="58"/>
      <c r="M199" s="58"/>
      <c r="N199" s="58"/>
      <c r="O199" s="58"/>
      <c r="P199" s="58"/>
      <c r="Q199" s="58"/>
      <c r="R199" s="58"/>
      <c r="S199" s="58"/>
      <c r="T199" s="58"/>
      <c r="U199" s="58"/>
      <c r="V199" s="58"/>
      <c r="W199" s="43" t="s">
        <v>392</v>
      </c>
    </row>
    <row r="200" spans="3:37" x14ac:dyDescent="0.35">
      <c r="C200" s="77" t="s">
        <v>380</v>
      </c>
      <c r="D200" s="58"/>
      <c r="E200" s="58"/>
      <c r="F200" s="78"/>
      <c r="G200" s="78"/>
      <c r="H200" s="101">
        <f t="shared" ref="H200:V200" si="57">H24</f>
        <v>12.386881184367589</v>
      </c>
      <c r="I200" s="101">
        <f t="shared" si="57"/>
        <v>9.9948630979922584</v>
      </c>
      <c r="J200" s="101">
        <f t="shared" si="57"/>
        <v>6.074785748977229</v>
      </c>
      <c r="K200" s="101">
        <f t="shared" si="57"/>
        <v>2.8398279085802236</v>
      </c>
      <c r="L200" s="101">
        <f t="shared" si="57"/>
        <v>1.7766976531099083</v>
      </c>
      <c r="M200" s="101">
        <f t="shared" si="57"/>
        <v>1.2460928098139619</v>
      </c>
      <c r="N200" s="101">
        <f t="shared" si="57"/>
        <v>0.78185285475211896</v>
      </c>
      <c r="O200" s="101">
        <f t="shared" si="57"/>
        <v>0.70137146665829664</v>
      </c>
      <c r="P200" s="101">
        <f t="shared" si="57"/>
        <v>0.61572775830975934</v>
      </c>
      <c r="Q200" s="101">
        <f t="shared" si="57"/>
        <v>0.52097209580105452</v>
      </c>
      <c r="R200" s="101">
        <f t="shared" si="57"/>
        <v>6.7272888110728485E-2</v>
      </c>
      <c r="S200" s="101">
        <f t="shared" si="57"/>
        <v>6.3562379630105664E-2</v>
      </c>
      <c r="T200" s="101">
        <f t="shared" si="57"/>
        <v>6.1969383527735726E-2</v>
      </c>
      <c r="U200" s="101">
        <f t="shared" si="57"/>
        <v>5.6381448318648289E-2</v>
      </c>
      <c r="V200" s="101">
        <f t="shared" si="57"/>
        <v>5.1629468295031844E-2</v>
      </c>
      <c r="W200" s="117"/>
    </row>
    <row r="201" spans="3:37" x14ac:dyDescent="0.35">
      <c r="C201" s="77" t="s">
        <v>381</v>
      </c>
      <c r="D201" s="116">
        <f>D57</f>
        <v>2</v>
      </c>
      <c r="E201" s="58"/>
      <c r="F201" s="100"/>
      <c r="G201" s="100"/>
      <c r="H201" s="100">
        <f t="shared" ref="H201:V201" si="58">H25</f>
        <v>49.547524737470354</v>
      </c>
      <c r="I201" s="100">
        <f t="shared" si="58"/>
        <v>39.979452391969033</v>
      </c>
      <c r="J201" s="100">
        <f t="shared" si="58"/>
        <v>24.299142995908916</v>
      </c>
      <c r="K201" s="100">
        <f t="shared" si="58"/>
        <v>11.359311634320894</v>
      </c>
      <c r="L201" s="100">
        <f t="shared" si="58"/>
        <v>7.1067906124396334</v>
      </c>
      <c r="M201" s="100">
        <f t="shared" si="58"/>
        <v>4.9843712392558475</v>
      </c>
      <c r="N201" s="100">
        <f t="shared" si="58"/>
        <v>3.1274114190084759</v>
      </c>
      <c r="O201" s="100">
        <f t="shared" si="58"/>
        <v>2.8054858666331866</v>
      </c>
      <c r="P201" s="100">
        <f t="shared" si="58"/>
        <v>2.4629110332390374</v>
      </c>
      <c r="Q201" s="100">
        <f t="shared" si="58"/>
        <v>2.0838883832042181</v>
      </c>
      <c r="R201" s="100">
        <f t="shared" si="58"/>
        <v>0.26909155244291394</v>
      </c>
      <c r="S201" s="100">
        <f t="shared" si="58"/>
        <v>0.25424951852042266</v>
      </c>
      <c r="T201" s="100">
        <f t="shared" si="58"/>
        <v>0.2478775341109429</v>
      </c>
      <c r="U201" s="100">
        <f t="shared" si="58"/>
        <v>0.22552579327459316</v>
      </c>
      <c r="V201" s="100">
        <f t="shared" si="58"/>
        <v>0.20651787318012738</v>
      </c>
      <c r="W201" s="117"/>
    </row>
    <row r="202" spans="3:37" x14ac:dyDescent="0.35">
      <c r="C202" s="77"/>
      <c r="D202" s="118"/>
      <c r="E202" s="58"/>
      <c r="F202" s="100"/>
      <c r="G202" s="100"/>
      <c r="H202" s="100"/>
      <c r="I202" s="100"/>
      <c r="J202" s="100"/>
      <c r="K202" s="100"/>
      <c r="L202" s="100"/>
      <c r="M202" s="100"/>
      <c r="N202" s="100"/>
      <c r="O202" s="100"/>
      <c r="P202" s="100"/>
      <c r="Q202" s="100"/>
      <c r="R202" s="100"/>
      <c r="S202" s="100"/>
      <c r="T202" s="100"/>
      <c r="U202" s="100"/>
      <c r="V202" s="100"/>
      <c r="W202" s="117"/>
    </row>
    <row r="203" spans="3:37" x14ac:dyDescent="0.35">
      <c r="C203" s="77" t="s">
        <v>388</v>
      </c>
      <c r="D203" s="58"/>
      <c r="E203" s="58"/>
      <c r="F203" s="101"/>
      <c r="G203" s="101"/>
      <c r="H203" s="101">
        <f t="shared" ref="H203:V203" si="59">$D$197*H200</f>
        <v>4.6450804441378457</v>
      </c>
      <c r="I203" s="101">
        <f t="shared" si="59"/>
        <v>3.7480736617470969</v>
      </c>
      <c r="J203" s="101">
        <f t="shared" si="59"/>
        <v>2.2780446558664611</v>
      </c>
      <c r="K203" s="101">
        <f t="shared" si="59"/>
        <v>1.0649354657175838</v>
      </c>
      <c r="L203" s="101">
        <f t="shared" si="59"/>
        <v>0.66626161991621569</v>
      </c>
      <c r="M203" s="101">
        <f t="shared" si="59"/>
        <v>0.46728480368023573</v>
      </c>
      <c r="N203" s="101">
        <f t="shared" si="59"/>
        <v>0.2931948205320446</v>
      </c>
      <c r="O203" s="101">
        <f t="shared" si="59"/>
        <v>0.26301429999686121</v>
      </c>
      <c r="P203" s="101">
        <f t="shared" si="59"/>
        <v>0.23089790936615975</v>
      </c>
      <c r="Q203" s="101">
        <f t="shared" si="59"/>
        <v>0.19536453592539543</v>
      </c>
      <c r="R203" s="101">
        <f t="shared" si="59"/>
        <v>2.5227333041523182E-2</v>
      </c>
      <c r="S203" s="101">
        <f t="shared" si="59"/>
        <v>2.3835892361289624E-2</v>
      </c>
      <c r="T203" s="101">
        <f t="shared" si="59"/>
        <v>2.3238518822900896E-2</v>
      </c>
      <c r="U203" s="101">
        <f t="shared" si="59"/>
        <v>2.114304311949311E-2</v>
      </c>
      <c r="V203" s="101">
        <f t="shared" si="59"/>
        <v>1.9361050610636941E-2</v>
      </c>
      <c r="W203" s="113">
        <f>SUM(F203:V203)</f>
        <v>13.964958054841743</v>
      </c>
    </row>
    <row r="204" spans="3:37" x14ac:dyDescent="0.35">
      <c r="C204" s="85" t="s">
        <v>384</v>
      </c>
      <c r="D204" s="86"/>
      <c r="E204" s="86"/>
      <c r="F204" s="103"/>
      <c r="G204" s="103"/>
      <c r="H204" s="103">
        <f t="shared" ref="H204:V204" si="60">$D$198*H201/$D$201</f>
        <v>117.67537125149209</v>
      </c>
      <c r="I204" s="103">
        <f t="shared" si="60"/>
        <v>94.951199430926451</v>
      </c>
      <c r="J204" s="103">
        <f t="shared" si="60"/>
        <v>57.710464615283676</v>
      </c>
      <c r="K204" s="103">
        <f t="shared" si="60"/>
        <v>26.978365131512124</v>
      </c>
      <c r="L204" s="103">
        <f t="shared" si="60"/>
        <v>16.87862770454413</v>
      </c>
      <c r="M204" s="103">
        <f t="shared" si="60"/>
        <v>11.837881693232637</v>
      </c>
      <c r="N204" s="103">
        <f t="shared" si="60"/>
        <v>7.4276021201451305</v>
      </c>
      <c r="O204" s="103">
        <f t="shared" si="60"/>
        <v>6.663028933253818</v>
      </c>
      <c r="P204" s="103">
        <f t="shared" si="60"/>
        <v>5.8494137039427141</v>
      </c>
      <c r="Q204" s="103">
        <f t="shared" si="60"/>
        <v>4.9492349101100181</v>
      </c>
      <c r="R204" s="103">
        <f t="shared" si="60"/>
        <v>0.63909243705192065</v>
      </c>
      <c r="S204" s="103">
        <f t="shared" si="60"/>
        <v>0.60384260648600385</v>
      </c>
      <c r="T204" s="103">
        <f t="shared" si="60"/>
        <v>0.58870914351348935</v>
      </c>
      <c r="U204" s="103">
        <f t="shared" si="60"/>
        <v>0.53562375902715875</v>
      </c>
      <c r="V204" s="103">
        <f t="shared" si="60"/>
        <v>0.49047994880280255</v>
      </c>
      <c r="W204" s="114">
        <f t="shared" ref="W204:W205" si="61">SUM(F204:V204)</f>
        <v>353.77893738932426</v>
      </c>
    </row>
    <row r="205" spans="3:37" x14ac:dyDescent="0.35">
      <c r="C205" s="80" t="s">
        <v>385</v>
      </c>
      <c r="D205" s="58"/>
      <c r="E205" s="58"/>
      <c r="F205" s="102"/>
      <c r="G205" s="102"/>
      <c r="H205" s="102">
        <f>H203+H204</f>
        <v>122.32045169562994</v>
      </c>
      <c r="I205" s="102">
        <f t="shared" ref="I205:V205" si="62">I203+I204</f>
        <v>98.69927309267355</v>
      </c>
      <c r="J205" s="102">
        <f t="shared" si="62"/>
        <v>59.988509271150136</v>
      </c>
      <c r="K205" s="102">
        <f t="shared" si="62"/>
        <v>28.04330059722971</v>
      </c>
      <c r="L205" s="102">
        <f t="shared" si="62"/>
        <v>17.544889324460346</v>
      </c>
      <c r="M205" s="102">
        <f t="shared" si="62"/>
        <v>12.305166496912873</v>
      </c>
      <c r="N205" s="102">
        <f t="shared" si="62"/>
        <v>7.7207969406771753</v>
      </c>
      <c r="O205" s="102">
        <f t="shared" si="62"/>
        <v>6.9260432332506792</v>
      </c>
      <c r="P205" s="102">
        <f t="shared" si="62"/>
        <v>6.0803116133088739</v>
      </c>
      <c r="Q205" s="102">
        <f t="shared" si="62"/>
        <v>5.1445994460354134</v>
      </c>
      <c r="R205" s="102">
        <f t="shared" si="62"/>
        <v>0.66431977009344378</v>
      </c>
      <c r="S205" s="102">
        <f t="shared" si="62"/>
        <v>0.62767849884729343</v>
      </c>
      <c r="T205" s="102">
        <f t="shared" si="62"/>
        <v>0.6119476623363902</v>
      </c>
      <c r="U205" s="102">
        <f t="shared" si="62"/>
        <v>0.55676680214665186</v>
      </c>
      <c r="V205" s="102">
        <f t="shared" si="62"/>
        <v>0.50984099941343952</v>
      </c>
      <c r="W205" s="113">
        <f t="shared" si="61"/>
        <v>367.74389544416584</v>
      </c>
    </row>
    <row r="208" spans="3:37" ht="12" customHeight="1" x14ac:dyDescent="0.35">
      <c r="X208" s="33"/>
      <c r="Y208" s="33"/>
      <c r="Z208" s="33"/>
      <c r="AA208" s="33"/>
      <c r="AB208" s="33"/>
      <c r="AC208" s="33"/>
      <c r="AD208" s="33"/>
      <c r="AF208" s="17"/>
      <c r="AJ208" s="25"/>
      <c r="AK208" s="25"/>
    </row>
    <row r="209" spans="3:37" ht="12" customHeight="1" x14ac:dyDescent="0.35">
      <c r="C209" s="11" t="s">
        <v>221</v>
      </c>
      <c r="D209" s="1"/>
      <c r="E209" s="1"/>
      <c r="F209" s="1"/>
      <c r="G209" s="1"/>
      <c r="H209" s="1"/>
      <c r="I209" s="1"/>
      <c r="J209" s="1"/>
      <c r="K209" s="1"/>
      <c r="L209" s="1"/>
      <c r="M209" s="1"/>
      <c r="N209" s="1"/>
      <c r="O209" s="1"/>
      <c r="P209" s="1"/>
      <c r="Q209" s="1"/>
      <c r="R209" s="1"/>
      <c r="S209" s="1"/>
      <c r="T209" s="1"/>
      <c r="U209" s="1"/>
      <c r="V209" s="1"/>
      <c r="X209" s="33"/>
      <c r="Y209" s="33"/>
      <c r="Z209" s="33"/>
      <c r="AA209" s="33"/>
      <c r="AB209" s="33"/>
      <c r="AC209" s="33"/>
      <c r="AD209" s="33"/>
      <c r="AF209" s="17"/>
      <c r="AJ209" s="25"/>
      <c r="AK209" s="25"/>
    </row>
    <row r="210" spans="3:37" s="25" customFormat="1" ht="12" customHeight="1" x14ac:dyDescent="0.35">
      <c r="C210" s="23"/>
      <c r="X210" s="33"/>
      <c r="Y210" s="33"/>
      <c r="Z210" s="33"/>
      <c r="AA210" s="33"/>
      <c r="AB210" s="33"/>
      <c r="AC210" s="33"/>
      <c r="AD210" s="33"/>
      <c r="AF210" s="17"/>
    </row>
    <row r="211" spans="3:37" ht="12" customHeight="1" x14ac:dyDescent="0.35">
      <c r="C211" s="45" t="s">
        <v>176</v>
      </c>
      <c r="W211" s="43" t="s">
        <v>404</v>
      </c>
      <c r="X211" s="33"/>
      <c r="Y211" s="33"/>
      <c r="Z211" s="33"/>
      <c r="AA211" s="33"/>
      <c r="AB211" s="33"/>
      <c r="AC211" s="33"/>
      <c r="AD211" s="33"/>
      <c r="AF211" s="17"/>
      <c r="AJ211" s="25"/>
      <c r="AK211" s="25"/>
    </row>
    <row r="212" spans="3:37" ht="12" customHeight="1" x14ac:dyDescent="0.35">
      <c r="C212" s="3" t="s">
        <v>277</v>
      </c>
      <c r="D212" s="3"/>
      <c r="E212" s="25"/>
      <c r="F212" s="5"/>
      <c r="G212" s="5"/>
      <c r="H212" s="5">
        <f t="shared" ref="H212:V212" si="63">H19</f>
        <v>10.203296840888285</v>
      </c>
      <c r="I212" s="5">
        <f t="shared" si="63"/>
        <v>7.1377785458721608</v>
      </c>
      <c r="J212" s="5">
        <f t="shared" si="63"/>
        <v>3.9317018509876025</v>
      </c>
      <c r="K212" s="5">
        <f t="shared" si="63"/>
        <v>1.86257204409447</v>
      </c>
      <c r="L212" s="5">
        <f t="shared" si="63"/>
        <v>1.2290976032867083</v>
      </c>
      <c r="M212" s="5">
        <f t="shared" si="63"/>
        <v>0.91792552617201062</v>
      </c>
      <c r="N212" s="5">
        <f t="shared" si="63"/>
        <v>0.63418249470199306</v>
      </c>
      <c r="O212" s="5">
        <f t="shared" si="63"/>
        <v>0.6739267783552888</v>
      </c>
      <c r="P212" s="5">
        <f t="shared" si="63"/>
        <v>0.72541664726677535</v>
      </c>
      <c r="Q212" s="5">
        <f t="shared" si="63"/>
        <v>0.71918540365634342</v>
      </c>
      <c r="R212" s="5">
        <f t="shared" si="63"/>
        <v>0.67272888110728479</v>
      </c>
      <c r="S212" s="5">
        <f t="shared" si="63"/>
        <v>0.63562379630105659</v>
      </c>
      <c r="T212" s="5">
        <f t="shared" si="63"/>
        <v>0.61969383527735722</v>
      </c>
      <c r="U212" s="5">
        <f t="shared" si="63"/>
        <v>0.56381448318648286</v>
      </c>
      <c r="V212" s="5">
        <f t="shared" si="63"/>
        <v>0.51629468295031844</v>
      </c>
      <c r="W212" s="44">
        <f>SUM(H212:V212)</f>
        <v>31.043239414104132</v>
      </c>
      <c r="X212" s="33"/>
      <c r="Y212" s="33"/>
      <c r="Z212" s="33"/>
      <c r="AA212" s="33"/>
      <c r="AB212" s="33"/>
      <c r="AC212" s="33"/>
      <c r="AD212" s="33"/>
      <c r="AF212" s="17"/>
      <c r="AJ212" s="25"/>
      <c r="AK212" s="25"/>
    </row>
    <row r="213" spans="3:37" s="40" customFormat="1" ht="12" hidden="1" customHeight="1" x14ac:dyDescent="0.35">
      <c r="C213" s="41"/>
      <c r="D213" s="41"/>
      <c r="E213" s="43"/>
      <c r="F213" s="43"/>
      <c r="G213" s="43"/>
      <c r="H213" s="43"/>
      <c r="I213" s="43"/>
      <c r="J213" s="43"/>
      <c r="K213" s="43"/>
      <c r="L213" s="43"/>
      <c r="M213" s="43"/>
      <c r="N213" s="43"/>
      <c r="O213" s="43"/>
      <c r="P213" s="43"/>
      <c r="Q213" s="43"/>
      <c r="R213" s="43"/>
      <c r="S213" s="43"/>
      <c r="T213" s="43"/>
      <c r="U213" s="43"/>
      <c r="V213" s="43"/>
      <c r="X213" s="42"/>
      <c r="Y213" s="42"/>
      <c r="Z213" s="42"/>
      <c r="AA213" s="42"/>
      <c r="AB213" s="42"/>
      <c r="AC213" s="42"/>
      <c r="AD213" s="42"/>
      <c r="AE213" s="43"/>
      <c r="AF213" s="39"/>
      <c r="AG213" s="43"/>
      <c r="AH213" s="43"/>
      <c r="AI213" s="43"/>
      <c r="AJ213" s="43"/>
      <c r="AK213" s="43"/>
    </row>
    <row r="214" spans="3:37" ht="12" customHeight="1" x14ac:dyDescent="0.35">
      <c r="C214" s="3" t="s">
        <v>138</v>
      </c>
      <c r="E214" s="25"/>
      <c r="F214" s="6"/>
      <c r="G214" s="6"/>
      <c r="H214" s="6">
        <f t="shared" ref="H214:V214" si="64">(H72-H128)*1000</f>
        <v>8060.6060606060637</v>
      </c>
      <c r="I214" s="6">
        <f t="shared" si="64"/>
        <v>9096.0451977401153</v>
      </c>
      <c r="J214" s="6">
        <f t="shared" si="64"/>
        <v>10000.000000000002</v>
      </c>
      <c r="K214" s="6">
        <f t="shared" si="64"/>
        <v>10796.019900497517</v>
      </c>
      <c r="L214" s="6">
        <f t="shared" si="64"/>
        <v>11502.347417840379</v>
      </c>
      <c r="M214" s="6">
        <f t="shared" si="64"/>
        <v>12133.333333333336</v>
      </c>
      <c r="N214" s="6">
        <f t="shared" si="64"/>
        <v>12280.701754385967</v>
      </c>
      <c r="O214" s="6">
        <f t="shared" si="64"/>
        <v>12459.546925566345</v>
      </c>
      <c r="P214" s="6">
        <f t="shared" si="64"/>
        <v>12632.696390658177</v>
      </c>
      <c r="Q214" s="6">
        <f t="shared" si="64"/>
        <v>12833.333333333336</v>
      </c>
      <c r="R214" s="6">
        <f t="shared" si="64"/>
        <v>12833.333333333336</v>
      </c>
      <c r="S214" s="6">
        <f t="shared" si="64"/>
        <v>12833.333333333336</v>
      </c>
      <c r="T214" s="6">
        <f t="shared" si="64"/>
        <v>12833.333333333336</v>
      </c>
      <c r="U214" s="6">
        <f t="shared" si="64"/>
        <v>12833.333333333336</v>
      </c>
      <c r="V214" s="6">
        <f t="shared" si="64"/>
        <v>12833.333333333336</v>
      </c>
      <c r="X214" s="33"/>
      <c r="Y214" s="33"/>
      <c r="Z214" s="33"/>
      <c r="AA214" s="33"/>
      <c r="AB214" s="33"/>
      <c r="AC214" s="33"/>
      <c r="AD214" s="33"/>
      <c r="AF214" s="17"/>
      <c r="AJ214" s="25"/>
      <c r="AK214" s="25"/>
    </row>
    <row r="215" spans="3:37" ht="12" hidden="1" customHeight="1" x14ac:dyDescent="0.35">
      <c r="C215" s="41"/>
      <c r="E215" s="25"/>
      <c r="F215" s="25"/>
      <c r="G215" s="25"/>
      <c r="H215" s="25"/>
      <c r="I215" s="25"/>
      <c r="J215" s="25"/>
      <c r="K215" s="25"/>
      <c r="L215" s="25"/>
      <c r="M215" s="25"/>
      <c r="N215" s="25"/>
      <c r="O215" s="25"/>
      <c r="P215" s="25"/>
      <c r="Q215" s="25"/>
      <c r="R215" s="25"/>
      <c r="S215" s="25"/>
      <c r="T215" s="25"/>
      <c r="U215" s="25"/>
      <c r="V215" s="25"/>
      <c r="X215" s="33"/>
      <c r="Y215" s="33"/>
      <c r="Z215" s="33"/>
      <c r="AA215" s="33"/>
      <c r="AB215" s="33"/>
      <c r="AC215" s="33"/>
      <c r="AD215" s="33"/>
      <c r="AF215" s="17"/>
      <c r="AJ215" s="25"/>
      <c r="AK215" s="25"/>
    </row>
    <row r="216" spans="3:37" ht="12" customHeight="1" x14ac:dyDescent="0.35">
      <c r="C216" s="3" t="s">
        <v>139</v>
      </c>
      <c r="E216" s="25"/>
      <c r="F216" s="5"/>
      <c r="G216" s="5"/>
      <c r="H216" s="5">
        <f t="shared" ref="H216:V216" si="65">H212*H214/1000</f>
        <v>82.244756353826816</v>
      </c>
      <c r="I216" s="5">
        <f t="shared" si="65"/>
        <v>64.925556264712895</v>
      </c>
      <c r="J216" s="5">
        <f t="shared" si="65"/>
        <v>39.317018509876036</v>
      </c>
      <c r="K216" s="5">
        <f t="shared" si="65"/>
        <v>20.108364854154235</v>
      </c>
      <c r="L216" s="5">
        <f t="shared" si="65"/>
        <v>14.137507643438669</v>
      </c>
      <c r="M216" s="5">
        <f t="shared" si="65"/>
        <v>11.137496384220398</v>
      </c>
      <c r="N216" s="5">
        <f t="shared" si="65"/>
        <v>7.7882060752876363</v>
      </c>
      <c r="O216" s="5">
        <f t="shared" si="65"/>
        <v>8.3968223193134701</v>
      </c>
      <c r="P216" s="5">
        <f t="shared" si="65"/>
        <v>9.1639682616503482</v>
      </c>
      <c r="Q216" s="5">
        <f t="shared" si="65"/>
        <v>9.2295460135897436</v>
      </c>
      <c r="R216" s="5">
        <f t="shared" si="65"/>
        <v>8.6333539742101557</v>
      </c>
      <c r="S216" s="5">
        <f t="shared" si="65"/>
        <v>8.1571720525302283</v>
      </c>
      <c r="T216" s="5">
        <f t="shared" si="65"/>
        <v>7.9527375527260853</v>
      </c>
      <c r="U216" s="5">
        <f t="shared" si="65"/>
        <v>7.2356192008931988</v>
      </c>
      <c r="V216" s="5">
        <f t="shared" si="65"/>
        <v>6.625781764529088</v>
      </c>
      <c r="X216" s="33"/>
      <c r="Y216" s="33"/>
      <c r="Z216" s="33"/>
      <c r="AA216" s="33"/>
      <c r="AB216" s="33"/>
      <c r="AC216" s="33"/>
      <c r="AD216" s="33"/>
      <c r="AF216" s="17"/>
      <c r="AJ216" s="25"/>
      <c r="AK216" s="25"/>
    </row>
    <row r="217" spans="3:37" ht="12" hidden="1" customHeight="1" x14ac:dyDescent="0.35">
      <c r="C217" s="41"/>
      <c r="E217" s="25"/>
      <c r="F217" s="25"/>
      <c r="G217" s="25"/>
      <c r="H217" s="25"/>
      <c r="I217" s="25"/>
      <c r="J217" s="25"/>
      <c r="K217" s="25"/>
      <c r="L217" s="25"/>
      <c r="M217" s="25"/>
      <c r="N217" s="25"/>
      <c r="O217" s="25"/>
      <c r="P217" s="25"/>
      <c r="Q217" s="25"/>
      <c r="R217" s="25"/>
      <c r="S217" s="25"/>
      <c r="T217" s="25"/>
      <c r="U217" s="25"/>
      <c r="V217" s="25"/>
      <c r="X217" s="33"/>
      <c r="Y217" s="33"/>
      <c r="Z217" s="33"/>
      <c r="AA217" s="33"/>
      <c r="AB217" s="33"/>
      <c r="AC217" s="33"/>
      <c r="AD217" s="33"/>
      <c r="AF217" s="17"/>
      <c r="AJ217" s="25"/>
      <c r="AK217" s="25"/>
    </row>
    <row r="218" spans="3:37" ht="12" hidden="1" customHeight="1" x14ac:dyDescent="0.35">
      <c r="C218" s="47" t="s">
        <v>177</v>
      </c>
      <c r="E218" s="25"/>
      <c r="F218" s="25"/>
      <c r="G218" s="25"/>
      <c r="H218" s="25"/>
      <c r="I218" s="25"/>
      <c r="J218" s="25"/>
      <c r="K218" s="25"/>
      <c r="L218" s="25"/>
      <c r="M218" s="25"/>
      <c r="N218" s="25"/>
      <c r="O218" s="25"/>
      <c r="P218" s="25"/>
      <c r="Q218" s="25"/>
      <c r="R218" s="25"/>
      <c r="S218" s="25"/>
      <c r="T218" s="25"/>
      <c r="U218" s="25"/>
      <c r="V218" s="25"/>
      <c r="X218" s="33"/>
      <c r="Y218" s="33"/>
      <c r="Z218" s="33"/>
      <c r="AA218" s="33"/>
      <c r="AB218" s="33"/>
      <c r="AC218" s="33"/>
      <c r="AD218" s="33"/>
      <c r="AF218" s="17"/>
      <c r="AJ218" s="25"/>
      <c r="AK218" s="25"/>
    </row>
    <row r="219" spans="3:37" ht="12" hidden="1" customHeight="1" x14ac:dyDescent="0.35">
      <c r="C219" s="41"/>
      <c r="E219" s="25"/>
      <c r="F219" s="25"/>
      <c r="G219" s="25"/>
      <c r="H219" s="25"/>
      <c r="I219" s="25"/>
      <c r="J219" s="25"/>
      <c r="K219" s="25"/>
      <c r="L219" s="25"/>
      <c r="M219" s="25"/>
      <c r="N219" s="25"/>
      <c r="O219" s="25"/>
      <c r="P219" s="25"/>
      <c r="Q219" s="25"/>
      <c r="R219" s="25"/>
      <c r="S219" s="25"/>
      <c r="T219" s="25"/>
      <c r="U219" s="25"/>
      <c r="V219" s="25"/>
      <c r="X219" s="33"/>
      <c r="Y219" s="33"/>
      <c r="Z219" s="33"/>
      <c r="AA219" s="33"/>
      <c r="AB219" s="33"/>
      <c r="AC219" s="33"/>
      <c r="AD219" s="33"/>
      <c r="AF219" s="17"/>
      <c r="AJ219" s="25"/>
      <c r="AK219" s="25"/>
    </row>
    <row r="220" spans="3:37" ht="12" customHeight="1" x14ac:dyDescent="0.35">
      <c r="C220" s="47" t="s">
        <v>278</v>
      </c>
      <c r="E220" s="25"/>
      <c r="F220" s="5"/>
      <c r="G220" s="5"/>
      <c r="H220" s="5">
        <f>H94-H150</f>
        <v>82.24475635382683</v>
      </c>
      <c r="I220" s="5">
        <f t="shared" ref="I220:V220" si="66">I94-I150</f>
        <v>147.17031261853975</v>
      </c>
      <c r="J220" s="5">
        <f t="shared" si="66"/>
        <v>186.4873311284158</v>
      </c>
      <c r="K220" s="5">
        <f t="shared" si="66"/>
        <v>206.59569598257008</v>
      </c>
      <c r="L220" s="5">
        <f t="shared" si="66"/>
        <v>220.73320362600873</v>
      </c>
      <c r="M220" s="5">
        <f t="shared" si="66"/>
        <v>231.87070001022914</v>
      </c>
      <c r="N220" s="5">
        <f t="shared" si="66"/>
        <v>239.65890608551672</v>
      </c>
      <c r="O220" s="5">
        <f t="shared" si="66"/>
        <v>248.05572840483012</v>
      </c>
      <c r="P220" s="5">
        <f t="shared" si="66"/>
        <v>257.2196966664805</v>
      </c>
      <c r="Q220" s="5">
        <f t="shared" si="66"/>
        <v>266.4492426800702</v>
      </c>
      <c r="R220" s="5">
        <f t="shared" si="66"/>
        <v>275.08259665428034</v>
      </c>
      <c r="S220" s="5">
        <f t="shared" si="66"/>
        <v>283.23976870681059</v>
      </c>
      <c r="T220" s="5">
        <f t="shared" si="66"/>
        <v>291.19250625953663</v>
      </c>
      <c r="U220" s="5">
        <f t="shared" si="66"/>
        <v>298.42812546042978</v>
      </c>
      <c r="V220" s="5">
        <f t="shared" si="66"/>
        <v>305.05390722495883</v>
      </c>
      <c r="X220" s="33"/>
      <c r="Y220" s="33"/>
      <c r="Z220" s="33"/>
      <c r="AA220" s="33"/>
      <c r="AB220" s="33"/>
      <c r="AC220" s="33"/>
      <c r="AD220" s="33"/>
      <c r="AF220" s="17"/>
      <c r="AJ220" s="25"/>
      <c r="AK220" s="25"/>
    </row>
    <row r="221" spans="3:37" ht="12" hidden="1" customHeight="1" x14ac:dyDescent="0.35">
      <c r="C221" s="41"/>
      <c r="E221" s="25"/>
      <c r="F221" s="25"/>
      <c r="G221" s="25"/>
      <c r="H221" s="25"/>
      <c r="I221" s="25"/>
      <c r="J221" s="25"/>
      <c r="K221" s="25"/>
      <c r="L221" s="25"/>
      <c r="M221" s="25"/>
      <c r="N221" s="25"/>
      <c r="O221" s="25"/>
      <c r="P221" s="25"/>
      <c r="Q221" s="25"/>
      <c r="R221" s="25"/>
      <c r="S221" s="25"/>
      <c r="T221" s="25"/>
      <c r="U221" s="25"/>
      <c r="V221" s="25"/>
      <c r="X221" s="33"/>
      <c r="Y221" s="33"/>
      <c r="Z221" s="33"/>
      <c r="AA221" s="33"/>
      <c r="AB221" s="33"/>
      <c r="AC221" s="33"/>
      <c r="AD221" s="33"/>
      <c r="AF221" s="17"/>
      <c r="AJ221" s="25"/>
      <c r="AK221" s="25"/>
    </row>
    <row r="222" spans="3:37" ht="12" customHeight="1" x14ac:dyDescent="0.35">
      <c r="C222" s="41"/>
      <c r="E222" s="25"/>
      <c r="F222" s="25"/>
      <c r="G222" s="25"/>
      <c r="H222" s="25"/>
      <c r="I222" s="25"/>
      <c r="J222" s="25"/>
      <c r="K222" s="25"/>
      <c r="L222" s="25"/>
      <c r="M222" s="25"/>
      <c r="N222" s="25"/>
      <c r="O222" s="25"/>
      <c r="P222" s="25"/>
      <c r="Q222" s="25"/>
      <c r="R222" s="25"/>
      <c r="S222" s="25"/>
      <c r="T222" s="25"/>
      <c r="U222" s="25"/>
      <c r="V222" s="25"/>
      <c r="X222" s="33"/>
      <c r="Y222" s="33"/>
      <c r="Z222" s="33"/>
      <c r="AA222" s="33"/>
      <c r="AB222" s="33"/>
      <c r="AC222" s="33"/>
      <c r="AD222" s="33"/>
      <c r="AF222" s="17"/>
      <c r="AJ222" s="25"/>
      <c r="AK222" s="25"/>
    </row>
    <row r="223" spans="3:37" ht="12" customHeight="1" x14ac:dyDescent="0.35">
      <c r="C223" s="45" t="s">
        <v>178</v>
      </c>
      <c r="E223" s="25"/>
      <c r="F223" s="25"/>
      <c r="G223" s="25"/>
      <c r="H223" s="25"/>
      <c r="I223" s="25"/>
      <c r="J223" s="25"/>
      <c r="K223" s="25"/>
      <c r="L223" s="25"/>
      <c r="M223" s="25"/>
      <c r="N223" s="25"/>
      <c r="O223" s="25"/>
      <c r="P223" s="25"/>
      <c r="Q223" s="25"/>
      <c r="R223" s="25"/>
      <c r="S223" s="25"/>
      <c r="T223" s="25"/>
      <c r="U223" s="25"/>
      <c r="V223" s="25"/>
      <c r="X223" s="33"/>
      <c r="Y223" s="33"/>
      <c r="Z223" s="33"/>
      <c r="AA223" s="33"/>
      <c r="AB223" s="33"/>
      <c r="AC223" s="33"/>
      <c r="AD223" s="33"/>
      <c r="AF223" s="17"/>
      <c r="AJ223" s="25"/>
      <c r="AK223" s="25"/>
    </row>
    <row r="224" spans="3:37" ht="12" customHeight="1" x14ac:dyDescent="0.35">
      <c r="C224" s="3" t="s">
        <v>277</v>
      </c>
      <c r="D224" s="3"/>
      <c r="E224" s="25"/>
      <c r="F224" s="5"/>
      <c r="G224" s="5"/>
      <c r="H224" s="5">
        <f t="shared" ref="H224:V224" si="67">H20</f>
        <v>113.6655150027876</v>
      </c>
      <c r="I224" s="5">
        <f t="shared" si="67"/>
        <v>92.810852434050418</v>
      </c>
      <c r="J224" s="5">
        <f t="shared" si="67"/>
        <v>56.816155638784686</v>
      </c>
      <c r="K224" s="5">
        <f t="shared" si="67"/>
        <v>26.535707041707763</v>
      </c>
      <c r="L224" s="5">
        <f t="shared" si="67"/>
        <v>16.537878927812375</v>
      </c>
      <c r="M224" s="5">
        <f t="shared" si="67"/>
        <v>11.543002571967607</v>
      </c>
      <c r="N224" s="5">
        <f t="shared" si="67"/>
        <v>7.1843460528191958</v>
      </c>
      <c r="O224" s="5">
        <f t="shared" si="67"/>
        <v>6.3397878882276775</v>
      </c>
      <c r="P224" s="5">
        <f t="shared" si="67"/>
        <v>5.4318609358308176</v>
      </c>
      <c r="Q224" s="5">
        <f t="shared" si="67"/>
        <v>4.490535554354202</v>
      </c>
      <c r="R224" s="5">
        <f t="shared" si="67"/>
        <v>0</v>
      </c>
      <c r="S224" s="5">
        <f t="shared" si="67"/>
        <v>0</v>
      </c>
      <c r="T224" s="5">
        <f t="shared" si="67"/>
        <v>0</v>
      </c>
      <c r="U224" s="5">
        <f t="shared" si="67"/>
        <v>0</v>
      </c>
      <c r="V224" s="5">
        <f t="shared" si="67"/>
        <v>0</v>
      </c>
      <c r="W224" s="44">
        <f>SUM(H224:V224)</f>
        <v>341.35564204834236</v>
      </c>
      <c r="X224" s="33"/>
      <c r="Y224" s="33"/>
      <c r="Z224" s="33"/>
      <c r="AA224" s="33"/>
      <c r="AB224" s="33"/>
      <c r="AC224" s="33"/>
      <c r="AD224" s="33"/>
      <c r="AF224" s="17"/>
      <c r="AJ224" s="25"/>
      <c r="AK224" s="25"/>
    </row>
    <row r="225" spans="3:37" ht="12" hidden="1" customHeight="1" x14ac:dyDescent="0.35">
      <c r="C225" s="41"/>
      <c r="D225" s="41"/>
      <c r="E225" s="25"/>
      <c r="F225" s="25"/>
      <c r="G225" s="25"/>
      <c r="H225" s="25"/>
      <c r="I225" s="25"/>
      <c r="J225" s="25"/>
      <c r="K225" s="25"/>
      <c r="L225" s="25"/>
      <c r="M225" s="25"/>
      <c r="N225" s="25"/>
      <c r="O225" s="25"/>
      <c r="P225" s="25"/>
      <c r="Q225" s="25"/>
      <c r="R225" s="25"/>
      <c r="S225" s="25"/>
      <c r="T225" s="25"/>
      <c r="U225" s="25"/>
      <c r="V225" s="25"/>
      <c r="X225" s="33"/>
      <c r="Y225" s="33"/>
      <c r="Z225" s="33"/>
      <c r="AA225" s="33"/>
      <c r="AB225" s="33"/>
      <c r="AC225" s="33"/>
      <c r="AD225" s="33"/>
      <c r="AF225" s="17"/>
      <c r="AJ225" s="25"/>
      <c r="AK225" s="25"/>
    </row>
    <row r="226" spans="3:37" ht="12" customHeight="1" x14ac:dyDescent="0.35">
      <c r="C226" s="3" t="s">
        <v>138</v>
      </c>
      <c r="E226" s="25"/>
      <c r="F226" s="6"/>
      <c r="G226" s="6"/>
      <c r="H226" s="6">
        <f t="shared" ref="H226:V226" si="68">(H73-H129)*1000</f>
        <v>40143.790849673205</v>
      </c>
      <c r="I226" s="6">
        <f t="shared" si="68"/>
        <v>42930.36159307848</v>
      </c>
      <c r="J226" s="6">
        <f t="shared" si="68"/>
        <v>46125.772831655187</v>
      </c>
      <c r="K226" s="6">
        <f t="shared" si="68"/>
        <v>48954.831189375967</v>
      </c>
      <c r="L226" s="6">
        <f t="shared" si="68"/>
        <v>51477.124183006541</v>
      </c>
      <c r="M226" s="6">
        <f t="shared" si="68"/>
        <v>53739.981325863679</v>
      </c>
      <c r="N226" s="6">
        <f t="shared" si="68"/>
        <v>54615.58572146808</v>
      </c>
      <c r="O226" s="6">
        <f t="shared" si="68"/>
        <v>55455.206374787362</v>
      </c>
      <c r="P226" s="6">
        <f t="shared" si="68"/>
        <v>56261.016800456207</v>
      </c>
      <c r="Q226" s="6">
        <f t="shared" si="68"/>
        <v>57035.018919848648</v>
      </c>
      <c r="R226" s="6">
        <f t="shared" si="68"/>
        <v>57035.018919848648</v>
      </c>
      <c r="S226" s="6">
        <f t="shared" si="68"/>
        <v>57035.018919848648</v>
      </c>
      <c r="T226" s="6">
        <f t="shared" si="68"/>
        <v>57035.018919848648</v>
      </c>
      <c r="U226" s="6">
        <f t="shared" si="68"/>
        <v>57035.018919848648</v>
      </c>
      <c r="V226" s="6">
        <f t="shared" si="68"/>
        <v>57035.018919848648</v>
      </c>
      <c r="X226" s="33"/>
      <c r="Y226" s="33"/>
      <c r="Z226" s="33"/>
      <c r="AA226" s="33"/>
      <c r="AB226" s="33"/>
      <c r="AC226" s="33"/>
      <c r="AD226" s="33"/>
      <c r="AF226" s="17"/>
      <c r="AJ226" s="25"/>
      <c r="AK226" s="25"/>
    </row>
    <row r="227" spans="3:37" ht="12" hidden="1" customHeight="1" x14ac:dyDescent="0.35">
      <c r="C227" s="41"/>
      <c r="E227" s="25"/>
      <c r="F227" s="25"/>
      <c r="G227" s="25"/>
      <c r="H227" s="25"/>
      <c r="I227" s="25"/>
      <c r="J227" s="25"/>
      <c r="K227" s="25"/>
      <c r="L227" s="25"/>
      <c r="M227" s="25"/>
      <c r="N227" s="25"/>
      <c r="O227" s="25"/>
      <c r="P227" s="25"/>
      <c r="Q227" s="25"/>
      <c r="R227" s="25"/>
      <c r="S227" s="25"/>
      <c r="T227" s="25"/>
      <c r="U227" s="25"/>
      <c r="V227" s="25"/>
      <c r="X227" s="33"/>
      <c r="Y227" s="33"/>
      <c r="Z227" s="33"/>
      <c r="AA227" s="33"/>
      <c r="AB227" s="33"/>
      <c r="AC227" s="33"/>
      <c r="AD227" s="33"/>
      <c r="AF227" s="17"/>
      <c r="AJ227" s="25"/>
      <c r="AK227" s="25"/>
    </row>
    <row r="228" spans="3:37" ht="12" customHeight="1" x14ac:dyDescent="0.35">
      <c r="C228" s="3" t="s">
        <v>139</v>
      </c>
      <c r="E228" s="25"/>
      <c r="F228" s="6"/>
      <c r="G228" s="6"/>
      <c r="H228" s="6">
        <f t="shared" ref="H228:V228" si="69">H224*H226/1000</f>
        <v>4562.9646610922973</v>
      </c>
      <c r="I228" s="6">
        <f t="shared" si="69"/>
        <v>3984.4034547556321</v>
      </c>
      <c r="J228" s="6">
        <f t="shared" si="69"/>
        <v>2620.6890881625473</v>
      </c>
      <c r="K228" s="6">
        <f t="shared" si="69"/>
        <v>1299.0510587175386</v>
      </c>
      <c r="L228" s="6">
        <f t="shared" si="69"/>
        <v>851.32244729052468</v>
      </c>
      <c r="M228" s="6">
        <f t="shared" si="69"/>
        <v>620.32074266193558</v>
      </c>
      <c r="N228" s="6">
        <f t="shared" si="69"/>
        <v>392.37726770043764</v>
      </c>
      <c r="O228" s="6">
        <f t="shared" si="69"/>
        <v>351.57424571404323</v>
      </c>
      <c r="P228" s="6">
        <f t="shared" si="69"/>
        <v>305.60201936851945</v>
      </c>
      <c r="Q228" s="6">
        <f t="shared" si="69"/>
        <v>256.11778030284495</v>
      </c>
      <c r="R228" s="6">
        <f t="shared" si="69"/>
        <v>0</v>
      </c>
      <c r="S228" s="6">
        <f t="shared" si="69"/>
        <v>0</v>
      </c>
      <c r="T228" s="6">
        <f t="shared" si="69"/>
        <v>0</v>
      </c>
      <c r="U228" s="6">
        <f t="shared" si="69"/>
        <v>0</v>
      </c>
      <c r="V228" s="6">
        <f t="shared" si="69"/>
        <v>0</v>
      </c>
      <c r="X228" s="33"/>
      <c r="Y228" s="33"/>
      <c r="Z228" s="33"/>
      <c r="AA228" s="33"/>
      <c r="AB228" s="33"/>
      <c r="AC228" s="33"/>
      <c r="AD228" s="33"/>
      <c r="AF228" s="17"/>
      <c r="AJ228" s="25"/>
      <c r="AK228" s="25"/>
    </row>
    <row r="229" spans="3:37" ht="12" hidden="1" customHeight="1" x14ac:dyDescent="0.35">
      <c r="C229" s="41"/>
      <c r="E229" s="25"/>
      <c r="F229" s="25"/>
      <c r="G229" s="25"/>
      <c r="H229" s="25"/>
      <c r="I229" s="25"/>
      <c r="J229" s="25"/>
      <c r="K229" s="25"/>
      <c r="L229" s="25"/>
      <c r="M229" s="25"/>
      <c r="N229" s="25"/>
      <c r="O229" s="25"/>
      <c r="P229" s="25"/>
      <c r="Q229" s="25"/>
      <c r="R229" s="25"/>
      <c r="S229" s="25"/>
      <c r="T229" s="25"/>
      <c r="U229" s="25"/>
      <c r="V229" s="25"/>
      <c r="X229" s="33"/>
      <c r="Y229" s="33"/>
      <c r="Z229" s="33"/>
      <c r="AA229" s="33"/>
      <c r="AB229" s="33"/>
      <c r="AC229" s="33"/>
      <c r="AD229" s="33"/>
      <c r="AF229" s="17"/>
      <c r="AJ229" s="25"/>
      <c r="AK229" s="25"/>
    </row>
    <row r="230" spans="3:37" ht="12" hidden="1" customHeight="1" x14ac:dyDescent="0.35">
      <c r="C230" s="47" t="s">
        <v>177</v>
      </c>
      <c r="E230" s="25"/>
      <c r="F230" s="25"/>
      <c r="G230" s="25"/>
      <c r="H230" s="25"/>
      <c r="I230" s="25"/>
      <c r="J230" s="25"/>
      <c r="K230" s="25"/>
      <c r="L230" s="25"/>
      <c r="M230" s="25"/>
      <c r="N230" s="25"/>
      <c r="O230" s="25"/>
      <c r="P230" s="25"/>
      <c r="Q230" s="25"/>
      <c r="R230" s="25"/>
      <c r="S230" s="25"/>
      <c r="T230" s="25"/>
      <c r="U230" s="25"/>
      <c r="V230" s="25"/>
      <c r="X230" s="33"/>
      <c r="Y230" s="33"/>
      <c r="Z230" s="33"/>
      <c r="AA230" s="33"/>
      <c r="AB230" s="33"/>
      <c r="AC230" s="33"/>
      <c r="AD230" s="33"/>
      <c r="AF230" s="17"/>
      <c r="AJ230" s="25"/>
      <c r="AK230" s="25"/>
    </row>
    <row r="231" spans="3:37" ht="12" hidden="1" customHeight="1" x14ac:dyDescent="0.35">
      <c r="C231" s="41"/>
      <c r="E231" s="25"/>
      <c r="F231" s="25"/>
      <c r="G231" s="25"/>
      <c r="H231" s="25"/>
      <c r="I231" s="25"/>
      <c r="J231" s="25"/>
      <c r="K231" s="25"/>
      <c r="L231" s="25"/>
      <c r="M231" s="25"/>
      <c r="N231" s="25"/>
      <c r="O231" s="25"/>
      <c r="P231" s="25"/>
      <c r="Q231" s="25"/>
      <c r="R231" s="25"/>
      <c r="S231" s="25"/>
      <c r="T231" s="25"/>
      <c r="U231" s="25"/>
      <c r="V231" s="25"/>
      <c r="X231" s="33"/>
      <c r="Y231" s="33"/>
      <c r="Z231" s="33"/>
      <c r="AA231" s="33"/>
      <c r="AB231" s="33"/>
      <c r="AC231" s="33"/>
      <c r="AD231" s="33"/>
      <c r="AF231" s="17"/>
      <c r="AJ231" s="25"/>
      <c r="AK231" s="25"/>
    </row>
    <row r="232" spans="3:37" ht="12" customHeight="1" x14ac:dyDescent="0.35">
      <c r="C232" s="47" t="s">
        <v>278</v>
      </c>
      <c r="E232" s="25"/>
      <c r="F232" s="6"/>
      <c r="G232" s="6"/>
      <c r="H232" s="6">
        <f>H115-H171</f>
        <v>4562.9646610922973</v>
      </c>
      <c r="I232" s="6">
        <f t="shared" ref="I232:V232" si="70">I115-I171</f>
        <v>8547.3681158479285</v>
      </c>
      <c r="J232" s="6">
        <f t="shared" si="70"/>
        <v>11168.057204010474</v>
      </c>
      <c r="K232" s="6">
        <f t="shared" si="70"/>
        <v>12467.108262728012</v>
      </c>
      <c r="L232" s="6">
        <f t="shared" si="70"/>
        <v>13318.430710018534</v>
      </c>
      <c r="M232" s="6">
        <f t="shared" si="70"/>
        <v>13938.75145268047</v>
      </c>
      <c r="N232" s="6">
        <f t="shared" si="70"/>
        <v>14331.128720380908</v>
      </c>
      <c r="O232" s="6">
        <f t="shared" si="70"/>
        <v>14682.702966094952</v>
      </c>
      <c r="P232" s="6">
        <f t="shared" si="70"/>
        <v>14988.30498546347</v>
      </c>
      <c r="Q232" s="6">
        <f t="shared" si="70"/>
        <v>15244.422765766314</v>
      </c>
      <c r="R232" s="6">
        <f t="shared" si="70"/>
        <v>10336.272928497328</v>
      </c>
      <c r="S232" s="6">
        <f t="shared" si="70"/>
        <v>6327.2337012117405</v>
      </c>
      <c r="T232" s="6">
        <f t="shared" si="70"/>
        <v>3895.6050845552654</v>
      </c>
      <c r="U232" s="6">
        <f t="shared" si="70"/>
        <v>2789.8129610410297</v>
      </c>
      <c r="V232" s="6">
        <f t="shared" si="70"/>
        <v>2108.5362421686418</v>
      </c>
      <c r="X232" s="33"/>
      <c r="Y232" s="33"/>
      <c r="Z232" s="33"/>
      <c r="AA232" s="33"/>
      <c r="AB232" s="33"/>
      <c r="AC232" s="33"/>
      <c r="AD232" s="33"/>
      <c r="AF232" s="17"/>
      <c r="AJ232" s="25"/>
      <c r="AK232" s="25"/>
    </row>
    <row r="233" spans="3:37" ht="12" customHeight="1" x14ac:dyDescent="0.35">
      <c r="C233" s="41"/>
      <c r="E233" s="25"/>
      <c r="F233" s="25"/>
      <c r="G233" s="25"/>
      <c r="H233" s="25"/>
      <c r="I233" s="25"/>
      <c r="J233" s="25"/>
      <c r="K233" s="25"/>
      <c r="L233" s="25"/>
      <c r="M233" s="25"/>
      <c r="N233" s="25"/>
      <c r="O233" s="25"/>
      <c r="P233" s="25"/>
      <c r="Q233" s="25"/>
      <c r="R233" s="25"/>
      <c r="S233" s="25"/>
      <c r="T233" s="25"/>
      <c r="U233" s="25"/>
      <c r="V233" s="25"/>
      <c r="X233" s="33"/>
      <c r="Y233" s="33"/>
      <c r="Z233" s="33"/>
      <c r="AA233" s="33"/>
      <c r="AB233" s="33"/>
      <c r="AC233" s="33"/>
      <c r="AD233" s="33"/>
      <c r="AF233" s="17"/>
      <c r="AJ233" s="25"/>
      <c r="AK233" s="25"/>
    </row>
    <row r="234" spans="3:37" ht="12" hidden="1" customHeight="1" x14ac:dyDescent="0.35">
      <c r="E234" s="25"/>
      <c r="F234" s="25"/>
      <c r="G234" s="25"/>
      <c r="H234" s="25"/>
      <c r="I234" s="25"/>
      <c r="J234" s="25"/>
      <c r="K234" s="25"/>
      <c r="L234" s="25"/>
      <c r="M234" s="25"/>
      <c r="N234" s="25"/>
      <c r="O234" s="25"/>
      <c r="P234" s="25"/>
      <c r="Q234" s="25"/>
      <c r="R234" s="25"/>
      <c r="S234" s="25"/>
      <c r="T234" s="25"/>
      <c r="U234" s="25"/>
      <c r="V234" s="25"/>
      <c r="X234" s="33"/>
      <c r="Y234" s="33"/>
      <c r="Z234" s="33"/>
      <c r="AA234" s="33"/>
      <c r="AB234" s="33"/>
      <c r="AC234" s="33"/>
      <c r="AD234" s="33"/>
      <c r="AF234" s="17"/>
      <c r="AJ234" s="25"/>
      <c r="AK234" s="25"/>
    </row>
    <row r="235" spans="3:37" ht="12" hidden="1" customHeight="1" x14ac:dyDescent="0.35">
      <c r="C235" s="25"/>
      <c r="D235" s="25"/>
      <c r="E235" s="25"/>
      <c r="F235" s="25"/>
      <c r="G235" s="25"/>
      <c r="H235" s="25"/>
      <c r="I235" s="25"/>
      <c r="J235" s="25"/>
      <c r="K235" s="25"/>
      <c r="L235" s="25"/>
      <c r="M235" s="25"/>
      <c r="N235" s="25"/>
      <c r="O235" s="25"/>
      <c r="P235" s="25"/>
      <c r="Q235" s="25"/>
      <c r="R235" s="25"/>
      <c r="S235" s="25"/>
      <c r="T235" s="25"/>
      <c r="U235" s="25"/>
      <c r="V235" s="25"/>
      <c r="X235" s="33"/>
      <c r="Y235" s="33"/>
      <c r="Z235" s="33"/>
      <c r="AA235" s="33"/>
      <c r="AB235" s="33"/>
      <c r="AC235" s="33"/>
      <c r="AD235" s="33"/>
      <c r="AF235" s="17"/>
      <c r="AJ235" s="25"/>
      <c r="AK235" s="25"/>
    </row>
    <row r="236" spans="3:37" ht="12" hidden="1" customHeight="1" x14ac:dyDescent="0.35">
      <c r="C236" s="25"/>
      <c r="D236" s="25"/>
      <c r="E236" s="25"/>
      <c r="F236" s="25"/>
      <c r="G236" s="25"/>
      <c r="H236" s="25"/>
      <c r="I236" s="25"/>
      <c r="J236" s="25"/>
      <c r="K236" s="25"/>
      <c r="L236" s="25"/>
      <c r="M236" s="25"/>
      <c r="N236" s="25"/>
      <c r="O236" s="25"/>
      <c r="P236" s="25"/>
      <c r="Q236" s="25"/>
      <c r="R236" s="25"/>
      <c r="S236" s="25"/>
      <c r="T236" s="25"/>
      <c r="U236" s="25"/>
      <c r="V236" s="25"/>
      <c r="X236" s="33"/>
      <c r="Y236" s="33"/>
      <c r="Z236" s="33"/>
      <c r="AA236" s="33"/>
      <c r="AB236" s="33"/>
      <c r="AC236" s="33"/>
      <c r="AD236" s="33"/>
      <c r="AF236" s="17"/>
      <c r="AJ236" s="25"/>
      <c r="AK236" s="25"/>
    </row>
    <row r="237" spans="3:37" ht="12" hidden="1" customHeight="1" x14ac:dyDescent="0.35">
      <c r="C237" s="25"/>
      <c r="D237" s="25"/>
      <c r="E237" s="25"/>
      <c r="F237" s="25"/>
      <c r="G237" s="25"/>
      <c r="H237" s="25"/>
      <c r="I237" s="25"/>
      <c r="J237" s="25"/>
      <c r="K237" s="25"/>
      <c r="L237" s="25"/>
      <c r="M237" s="25"/>
      <c r="N237" s="25"/>
      <c r="O237" s="25"/>
      <c r="P237" s="25"/>
      <c r="Q237" s="25"/>
      <c r="R237" s="25"/>
      <c r="S237" s="25"/>
      <c r="T237" s="25"/>
      <c r="U237" s="25"/>
      <c r="V237" s="25"/>
      <c r="X237" s="33"/>
      <c r="Y237" s="33"/>
      <c r="Z237" s="33"/>
      <c r="AA237" s="33"/>
      <c r="AB237" s="33"/>
      <c r="AC237" s="33"/>
      <c r="AD237" s="33"/>
      <c r="AF237" s="17"/>
      <c r="AJ237" s="25"/>
      <c r="AK237" s="25"/>
    </row>
    <row r="238" spans="3:37" ht="12" hidden="1" customHeight="1" x14ac:dyDescent="0.35">
      <c r="E238" s="25"/>
      <c r="F238" s="25"/>
      <c r="G238" s="25"/>
      <c r="H238" s="25"/>
      <c r="I238" s="25"/>
      <c r="J238" s="25"/>
      <c r="K238" s="25"/>
      <c r="L238" s="25"/>
      <c r="M238" s="25"/>
      <c r="N238" s="25"/>
      <c r="O238" s="25"/>
      <c r="P238" s="25"/>
      <c r="Q238" s="25"/>
      <c r="R238" s="25"/>
      <c r="S238" s="25"/>
      <c r="T238" s="25"/>
      <c r="U238" s="25"/>
      <c r="V238" s="25"/>
      <c r="X238" s="33"/>
      <c r="Y238" s="33"/>
      <c r="Z238" s="33"/>
      <c r="AA238" s="33"/>
      <c r="AB238" s="33"/>
      <c r="AC238" s="33"/>
      <c r="AD238" s="33"/>
      <c r="AF238" s="17"/>
      <c r="AJ238" s="25"/>
      <c r="AK238" s="25"/>
    </row>
    <row r="239" spans="3:37" ht="12" hidden="1" customHeight="1" x14ac:dyDescent="0.35">
      <c r="E239" s="25"/>
      <c r="F239" s="25"/>
      <c r="G239" s="25"/>
      <c r="H239" s="25"/>
      <c r="I239" s="25"/>
      <c r="J239" s="25"/>
      <c r="K239" s="25"/>
      <c r="L239" s="25"/>
      <c r="M239" s="25"/>
      <c r="N239" s="25"/>
      <c r="O239" s="25"/>
      <c r="P239" s="25"/>
      <c r="Q239" s="25"/>
      <c r="R239" s="25"/>
      <c r="S239" s="25"/>
      <c r="T239" s="25"/>
      <c r="U239" s="25"/>
      <c r="V239" s="25"/>
      <c r="X239" s="33"/>
      <c r="Y239" s="33"/>
      <c r="Z239" s="33"/>
      <c r="AA239" s="33"/>
      <c r="AB239" s="33"/>
      <c r="AC239" s="33"/>
      <c r="AD239" s="33"/>
      <c r="AF239" s="17"/>
      <c r="AJ239" s="25"/>
      <c r="AK239" s="25"/>
    </row>
    <row r="240" spans="3:37" ht="12" customHeight="1" x14ac:dyDescent="0.35">
      <c r="C240" s="45" t="s">
        <v>219</v>
      </c>
      <c r="E240" s="25"/>
      <c r="F240" s="25"/>
      <c r="G240" s="54" t="s">
        <v>350</v>
      </c>
      <c r="H240" s="25"/>
      <c r="I240" s="25"/>
      <c r="J240" s="25"/>
      <c r="K240" s="25"/>
      <c r="L240" s="25"/>
      <c r="M240" s="25"/>
      <c r="N240" s="25"/>
      <c r="O240" s="25"/>
      <c r="P240" s="25"/>
      <c r="Q240" s="25"/>
      <c r="R240" s="25"/>
      <c r="S240" s="25"/>
      <c r="T240" s="25"/>
      <c r="U240" s="25"/>
      <c r="V240" s="25"/>
      <c r="W240" s="43" t="s">
        <v>392</v>
      </c>
      <c r="X240" s="33"/>
      <c r="Z240" s="33"/>
      <c r="AA240" s="33"/>
      <c r="AB240" s="33"/>
      <c r="AC240" s="33"/>
      <c r="AD240" s="33"/>
      <c r="AF240" s="17"/>
      <c r="AJ240" s="25"/>
      <c r="AK240" s="25"/>
    </row>
    <row r="241" spans="3:37" ht="12" customHeight="1" x14ac:dyDescent="0.35">
      <c r="C241" s="3" t="s">
        <v>279</v>
      </c>
      <c r="E241" s="25"/>
      <c r="F241" s="6"/>
      <c r="G241" s="6"/>
      <c r="H241" s="6">
        <f>-(H232+H220)</f>
        <v>-4645.2094174461245</v>
      </c>
      <c r="I241" s="6">
        <f t="shared" ref="I241:V241" si="71">-(I232+I220)</f>
        <v>-8694.5384284664688</v>
      </c>
      <c r="J241" s="6">
        <f t="shared" si="71"/>
        <v>-11354.54453513889</v>
      </c>
      <c r="K241" s="6">
        <f t="shared" si="71"/>
        <v>-12673.703958710583</v>
      </c>
      <c r="L241" s="6">
        <f t="shared" si="71"/>
        <v>-13539.163913644543</v>
      </c>
      <c r="M241" s="6">
        <f t="shared" si="71"/>
        <v>-14170.622152690699</v>
      </c>
      <c r="N241" s="6">
        <f t="shared" si="71"/>
        <v>-14570.787626466425</v>
      </c>
      <c r="O241" s="6">
        <f t="shared" si="71"/>
        <v>-14930.758694499782</v>
      </c>
      <c r="P241" s="6">
        <f t="shared" si="71"/>
        <v>-15245.52468212995</v>
      </c>
      <c r="Q241" s="6">
        <f t="shared" si="71"/>
        <v>-15510.872008446384</v>
      </c>
      <c r="R241" s="6">
        <f t="shared" si="71"/>
        <v>-10611.355525151608</v>
      </c>
      <c r="S241" s="6">
        <f t="shared" si="71"/>
        <v>-6610.473469918551</v>
      </c>
      <c r="T241" s="6">
        <f t="shared" si="71"/>
        <v>-4186.7975908148019</v>
      </c>
      <c r="U241" s="6">
        <f t="shared" si="71"/>
        <v>-3088.2410865014594</v>
      </c>
      <c r="V241" s="6">
        <f t="shared" si="71"/>
        <v>-2413.5901493936008</v>
      </c>
      <c r="W241" s="46">
        <f>SUM(H241:V241)/1000</f>
        <v>-152.24618323941988</v>
      </c>
      <c r="X241" s="119" t="s">
        <v>391</v>
      </c>
      <c r="Z241" s="33"/>
      <c r="AA241" s="33"/>
      <c r="AB241" s="33"/>
      <c r="AC241" s="33"/>
      <c r="AD241" s="33"/>
      <c r="AF241" s="17"/>
      <c r="AJ241" s="25"/>
      <c r="AK241" s="25"/>
    </row>
    <row r="242" spans="3:37" s="40" customFormat="1" ht="12" hidden="1" customHeight="1" x14ac:dyDescent="0.35">
      <c r="C242" s="41"/>
      <c r="E242" s="25"/>
      <c r="F242" s="25"/>
      <c r="G242" s="25"/>
      <c r="H242" s="25"/>
      <c r="I242" s="43"/>
      <c r="J242" s="43"/>
      <c r="K242" s="43"/>
      <c r="L242" s="43"/>
      <c r="M242" s="43"/>
      <c r="N242" s="43"/>
      <c r="O242" s="43"/>
      <c r="P242" s="43"/>
      <c r="Q242" s="43"/>
      <c r="R242" s="43"/>
      <c r="S242" s="43"/>
      <c r="T242" s="43"/>
      <c r="U242" s="43"/>
      <c r="V242" s="43"/>
      <c r="X242" s="42"/>
      <c r="Y242" s="42"/>
      <c r="Z242" s="42"/>
      <c r="AA242" s="42"/>
      <c r="AB242" s="42"/>
      <c r="AC242" s="42"/>
      <c r="AD242" s="42"/>
      <c r="AE242" s="43"/>
      <c r="AF242" s="39"/>
      <c r="AG242" s="43"/>
      <c r="AH242" s="43"/>
      <c r="AI242" s="43"/>
      <c r="AJ242" s="43"/>
      <c r="AK242" s="43"/>
    </row>
    <row r="243" spans="3:37" ht="12" hidden="1" customHeight="1" x14ac:dyDescent="0.35">
      <c r="E243" s="25"/>
      <c r="F243" s="25"/>
      <c r="G243" s="25"/>
      <c r="H243" s="25"/>
      <c r="I243" s="25"/>
      <c r="J243" s="25"/>
      <c r="K243" s="25"/>
      <c r="L243" s="25"/>
      <c r="M243" s="25"/>
      <c r="N243" s="25"/>
      <c r="O243" s="25"/>
      <c r="P243" s="25"/>
      <c r="Q243" s="25"/>
      <c r="R243" s="25"/>
      <c r="S243" s="25"/>
      <c r="T243" s="25"/>
      <c r="U243" s="25"/>
      <c r="V243" s="25"/>
      <c r="X243" s="33"/>
      <c r="Y243" s="33"/>
      <c r="Z243" s="33"/>
      <c r="AA243" s="33"/>
      <c r="AB243" s="33"/>
      <c r="AC243" s="33"/>
      <c r="AD243" s="33"/>
      <c r="AF243" s="17"/>
      <c r="AJ243" s="25"/>
      <c r="AK243" s="25"/>
    </row>
    <row r="244" spans="3:37" ht="12" customHeight="1" x14ac:dyDescent="0.35">
      <c r="C244" s="3" t="s">
        <v>280</v>
      </c>
      <c r="E244" s="25"/>
      <c r="F244" s="6"/>
      <c r="G244" s="6"/>
      <c r="H244" s="6">
        <f t="shared" ref="H244:V244" si="72">H175</f>
        <v>-820.22070043378767</v>
      </c>
      <c r="I244" s="6">
        <f t="shared" si="72"/>
        <v>-1550.3537948150881</v>
      </c>
      <c r="J244" s="6">
        <f t="shared" si="72"/>
        <v>-2044.7254525880612</v>
      </c>
      <c r="K244" s="6">
        <f t="shared" si="72"/>
        <v>-2305.0499816175361</v>
      </c>
      <c r="L244" s="6">
        <f t="shared" si="72"/>
        <v>-2487.08245381286</v>
      </c>
      <c r="M244" s="6">
        <f t="shared" si="72"/>
        <v>-2629.1381388536111</v>
      </c>
      <c r="N244" s="6">
        <f t="shared" si="72"/>
        <v>-2730.4594179900664</v>
      </c>
      <c r="O244" s="6">
        <f t="shared" si="72"/>
        <v>-2825.9811902423971</v>
      </c>
      <c r="P244" s="6">
        <f t="shared" si="72"/>
        <v>-2914.5523836397833</v>
      </c>
      <c r="Q244" s="6">
        <f t="shared" si="72"/>
        <v>-2995.1024604030408</v>
      </c>
      <c r="R244" s="6">
        <f t="shared" si="72"/>
        <v>-2052.3339434326635</v>
      </c>
      <c r="S244" s="6">
        <f t="shared" si="72"/>
        <v>-1282.5208499982837</v>
      </c>
      <c r="T244" s="6">
        <f t="shared" si="72"/>
        <v>-816.28684232611715</v>
      </c>
      <c r="U244" s="6">
        <f t="shared" si="72"/>
        <v>-605.09103045551615</v>
      </c>
      <c r="V244" s="6">
        <f t="shared" si="72"/>
        <v>-475.46833116571474</v>
      </c>
      <c r="X244" s="33"/>
      <c r="Y244" s="33"/>
      <c r="Z244" s="33"/>
      <c r="AA244" s="33"/>
      <c r="AB244" s="33"/>
      <c r="AC244" s="33"/>
      <c r="AD244" s="33"/>
      <c r="AF244" s="17"/>
      <c r="AJ244" s="25"/>
      <c r="AK244" s="25"/>
    </row>
    <row r="245" spans="3:37" hidden="1" x14ac:dyDescent="0.35">
      <c r="C245" s="41"/>
      <c r="E245" s="25"/>
      <c r="F245" s="25"/>
      <c r="G245" s="25"/>
      <c r="H245" s="25"/>
      <c r="I245" s="25"/>
      <c r="J245" s="25"/>
      <c r="K245" s="25"/>
      <c r="L245" s="25"/>
      <c r="M245" s="25"/>
      <c r="N245" s="25"/>
      <c r="O245" s="25"/>
      <c r="P245" s="25"/>
      <c r="Q245" s="25"/>
      <c r="R245" s="25"/>
      <c r="S245" s="25"/>
      <c r="T245" s="25"/>
      <c r="U245" s="25"/>
      <c r="V245" s="25"/>
      <c r="X245" s="33"/>
      <c r="Y245" s="33"/>
      <c r="Z245" s="33"/>
      <c r="AA245" s="33"/>
      <c r="AB245" s="33"/>
      <c r="AC245" s="33"/>
      <c r="AD245" s="33"/>
      <c r="AJ245" s="25"/>
      <c r="AK245" s="25"/>
    </row>
    <row r="246" spans="3:37" x14ac:dyDescent="0.35">
      <c r="E246" s="25"/>
      <c r="F246" s="25"/>
      <c r="G246" s="25"/>
      <c r="H246" s="25"/>
      <c r="I246" s="25"/>
      <c r="J246" s="25"/>
      <c r="K246" s="25"/>
      <c r="L246" s="25"/>
      <c r="M246" s="25"/>
      <c r="N246" s="25"/>
      <c r="O246" s="25"/>
      <c r="P246" s="25"/>
      <c r="Q246" s="25"/>
      <c r="R246" s="25"/>
      <c r="S246" s="25"/>
      <c r="T246" s="25"/>
      <c r="U246" s="25"/>
      <c r="V246" s="25"/>
      <c r="AJ246" s="25"/>
      <c r="AK246" s="25"/>
    </row>
    <row r="247" spans="3:37" x14ac:dyDescent="0.35">
      <c r="C247" s="3" t="s">
        <v>281</v>
      </c>
      <c r="E247" s="25"/>
      <c r="F247" s="6"/>
      <c r="G247" s="6"/>
      <c r="H247" s="6">
        <f t="shared" ref="H247:V247" si="73">-H42</f>
        <v>-1060.1577476038067</v>
      </c>
      <c r="I247" s="6">
        <f t="shared" si="73"/>
        <v>-853.58749192219682</v>
      </c>
      <c r="J247" s="6">
        <f t="shared" si="73"/>
        <v>-518.11794598094582</v>
      </c>
      <c r="K247" s="6">
        <f t="shared" si="73"/>
        <v>-242.2500812247099</v>
      </c>
      <c r="L247" s="6">
        <f t="shared" si="73"/>
        <v>-151.66774275578911</v>
      </c>
      <c r="M247" s="6">
        <f t="shared" si="73"/>
        <v>-106.46680117240925</v>
      </c>
      <c r="N247" s="6">
        <f t="shared" si="73"/>
        <v>-66.899973691206569</v>
      </c>
      <c r="O247" s="6">
        <f t="shared" si="73"/>
        <v>-60.190370187378882</v>
      </c>
      <c r="P247" s="6">
        <f t="shared" si="73"/>
        <v>-53.065878883678977</v>
      </c>
      <c r="Q247" s="6">
        <f t="shared" si="73"/>
        <v>-45.076958686206076</v>
      </c>
      <c r="R247" s="6">
        <f t="shared" si="73"/>
        <v>-38.468325579825127</v>
      </c>
      <c r="S247" s="6">
        <f t="shared" si="73"/>
        <v>-32.017301978181543</v>
      </c>
      <c r="T247" s="6">
        <f t="shared" si="73"/>
        <v>-26.189206786851088</v>
      </c>
      <c r="U247" s="6">
        <f t="shared" si="73"/>
        <v>-20.639136458661927</v>
      </c>
      <c r="V247" s="6">
        <f t="shared" si="73"/>
        <v>-16.016282386643439</v>
      </c>
      <c r="AJ247" s="25"/>
      <c r="AK247" s="25"/>
    </row>
    <row r="248" spans="3:37" hidden="1" x14ac:dyDescent="0.35">
      <c r="C248" s="41"/>
      <c r="E248" s="25"/>
      <c r="F248" s="25"/>
      <c r="G248" s="25"/>
      <c r="H248" s="25"/>
      <c r="I248" s="25"/>
      <c r="J248" s="25"/>
      <c r="K248" s="25"/>
      <c r="L248" s="25"/>
      <c r="M248" s="25"/>
      <c r="N248" s="25"/>
      <c r="O248" s="25"/>
      <c r="P248" s="25"/>
      <c r="Q248" s="25"/>
      <c r="R248" s="25"/>
      <c r="S248" s="25"/>
      <c r="T248" s="25"/>
      <c r="U248" s="25"/>
      <c r="V248" s="25"/>
      <c r="AJ248" s="25"/>
      <c r="AK248" s="25"/>
    </row>
    <row r="249" spans="3:37" x14ac:dyDescent="0.35">
      <c r="C249" s="3" t="s">
        <v>282</v>
      </c>
      <c r="E249" s="25"/>
      <c r="F249" s="6"/>
      <c r="G249" s="6"/>
      <c r="H249" s="6">
        <f t="shared" ref="H249:V249" si="74">H48</f>
        <v>2348.5234840007661</v>
      </c>
      <c r="I249" s="6">
        <f t="shared" si="74"/>
        <v>1738.7361506789503</v>
      </c>
      <c r="J249" s="6">
        <f t="shared" si="74"/>
        <v>1001.3677511660804</v>
      </c>
      <c r="K249" s="6">
        <f t="shared" si="74"/>
        <v>445.09084678410699</v>
      </c>
      <c r="L249" s="6">
        <f t="shared" si="74"/>
        <v>262.47753524728051</v>
      </c>
      <c r="M249" s="6">
        <f t="shared" si="74"/>
        <v>182.64494011057656</v>
      </c>
      <c r="N249" s="6">
        <f t="shared" si="74"/>
        <v>109.36327817871585</v>
      </c>
      <c r="O249" s="6">
        <f t="shared" si="74"/>
        <v>93.720840853769246</v>
      </c>
      <c r="P249" s="6">
        <f t="shared" si="74"/>
        <v>80.169997611936878</v>
      </c>
      <c r="Q249" s="6">
        <f t="shared" si="74"/>
        <v>66.091750986182873</v>
      </c>
      <c r="R249" s="6">
        <f t="shared" si="74"/>
        <v>6.0403139066009377</v>
      </c>
      <c r="S249" s="6">
        <f t="shared" si="74"/>
        <v>5.7071538980819572</v>
      </c>
      <c r="T249" s="6">
        <f t="shared" si="74"/>
        <v>5.5641215892197531</v>
      </c>
      <c r="U249" s="6">
        <f t="shared" si="74"/>
        <v>5.0623907478579255</v>
      </c>
      <c r="V249" s="6">
        <f t="shared" si="74"/>
        <v>4.6357188473845063</v>
      </c>
      <c r="AJ249" s="25"/>
      <c r="AK249" s="25"/>
    </row>
    <row r="250" spans="3:37" hidden="1" x14ac:dyDescent="0.35">
      <c r="C250" s="41"/>
      <c r="E250" s="25"/>
      <c r="F250" s="25"/>
      <c r="G250" s="25"/>
      <c r="H250" s="25"/>
      <c r="I250" s="25"/>
      <c r="J250" s="25"/>
      <c r="K250" s="25"/>
      <c r="L250" s="25"/>
      <c r="M250" s="25"/>
      <c r="N250" s="25"/>
      <c r="O250" s="25"/>
      <c r="P250" s="25"/>
      <c r="Q250" s="25"/>
      <c r="R250" s="25"/>
      <c r="S250" s="25"/>
      <c r="T250" s="25"/>
      <c r="U250" s="25"/>
      <c r="V250" s="25"/>
      <c r="AJ250" s="25"/>
      <c r="AK250" s="25"/>
    </row>
    <row r="251" spans="3:37" x14ac:dyDescent="0.35">
      <c r="C251" s="3" t="s">
        <v>283</v>
      </c>
      <c r="E251" s="25"/>
      <c r="F251" s="6"/>
      <c r="G251" s="6"/>
      <c r="H251" s="6">
        <f t="shared" ref="H251:V251" si="75">H53</f>
        <v>748.4095234484239</v>
      </c>
      <c r="I251" s="6">
        <f t="shared" si="75"/>
        <v>572.63164984061586</v>
      </c>
      <c r="J251" s="6">
        <f t="shared" si="75"/>
        <v>336.95622958520374</v>
      </c>
      <c r="K251" s="6">
        <f t="shared" si="75"/>
        <v>152.91429729987644</v>
      </c>
      <c r="L251" s="6">
        <f t="shared" si="75"/>
        <v>92.471204244429032</v>
      </c>
      <c r="M251" s="6">
        <f t="shared" si="75"/>
        <v>64.566076242929455</v>
      </c>
      <c r="N251" s="6">
        <f t="shared" si="75"/>
        <v>39.464344867665844</v>
      </c>
      <c r="O251" s="6">
        <f t="shared" si="75"/>
        <v>34.525026170565518</v>
      </c>
      <c r="P251" s="6">
        <f t="shared" si="75"/>
        <v>29.887874084356962</v>
      </c>
      <c r="Q251" s="6">
        <f t="shared" si="75"/>
        <v>24.940222352760301</v>
      </c>
      <c r="R251" s="6">
        <f t="shared" si="75"/>
        <v>2.7217027638115785</v>
      </c>
      <c r="S251" s="6">
        <f t="shared" si="75"/>
        <v>2.571584321293769</v>
      </c>
      <c r="T251" s="6">
        <f t="shared" si="75"/>
        <v>2.5071354472180043</v>
      </c>
      <c r="U251" s="6">
        <f t="shared" si="75"/>
        <v>2.2810607367411717</v>
      </c>
      <c r="V251" s="6">
        <f t="shared" si="75"/>
        <v>2.0888068061151177</v>
      </c>
      <c r="AJ251" s="25"/>
      <c r="AK251" s="25"/>
    </row>
    <row r="252" spans="3:37" hidden="1" x14ac:dyDescent="0.35">
      <c r="C252" s="41"/>
      <c r="E252" s="25"/>
      <c r="F252" s="25"/>
      <c r="G252" s="25"/>
      <c r="H252" s="25"/>
      <c r="I252" s="25"/>
      <c r="J252" s="25"/>
      <c r="K252" s="25"/>
      <c r="L252" s="25"/>
      <c r="M252" s="25"/>
      <c r="N252" s="25"/>
      <c r="O252" s="25"/>
      <c r="P252" s="25"/>
      <c r="Q252" s="25"/>
      <c r="R252" s="25"/>
      <c r="S252" s="25"/>
      <c r="T252" s="25"/>
      <c r="U252" s="25"/>
      <c r="V252" s="25"/>
      <c r="AJ252" s="25"/>
      <c r="AK252" s="25"/>
    </row>
    <row r="253" spans="3:37" x14ac:dyDescent="0.35">
      <c r="C253" s="3" t="s">
        <v>284</v>
      </c>
      <c r="E253" s="25"/>
      <c r="F253" s="6"/>
      <c r="G253" s="6"/>
      <c r="H253" s="6">
        <f t="shared" ref="H253:V253" si="76">H58</f>
        <v>6812.7846514021739</v>
      </c>
      <c r="I253" s="6">
        <f t="shared" si="76"/>
        <v>5497.174703895741</v>
      </c>
      <c r="J253" s="6">
        <f t="shared" si="76"/>
        <v>3341.1321619374758</v>
      </c>
      <c r="K253" s="6">
        <f t="shared" si="76"/>
        <v>1561.9053497191228</v>
      </c>
      <c r="L253" s="6">
        <f t="shared" si="76"/>
        <v>977.18370921044971</v>
      </c>
      <c r="M253" s="6">
        <f t="shared" si="76"/>
        <v>685.35104539767894</v>
      </c>
      <c r="N253" s="6">
        <f t="shared" si="76"/>
        <v>430.01907011366541</v>
      </c>
      <c r="O253" s="6">
        <f t="shared" si="76"/>
        <v>385.75430666206313</v>
      </c>
      <c r="P253" s="6">
        <f t="shared" si="76"/>
        <v>338.65026707036765</v>
      </c>
      <c r="Q253" s="6">
        <f t="shared" si="76"/>
        <v>286.53465269057995</v>
      </c>
      <c r="R253" s="6">
        <f t="shared" si="76"/>
        <v>37.00008846090067</v>
      </c>
      <c r="S253" s="6">
        <f t="shared" si="76"/>
        <v>34.959308796558119</v>
      </c>
      <c r="T253" s="6">
        <f t="shared" si="76"/>
        <v>34.08316094025465</v>
      </c>
      <c r="U253" s="6">
        <f t="shared" si="76"/>
        <v>31.009796575256559</v>
      </c>
      <c r="V253" s="6">
        <f t="shared" si="76"/>
        <v>28.396207562267513</v>
      </c>
      <c r="AJ253" s="25"/>
      <c r="AK253" s="25"/>
    </row>
    <row r="254" spans="3:37" hidden="1" x14ac:dyDescent="0.35">
      <c r="C254" s="41"/>
      <c r="E254" s="25"/>
      <c r="F254" s="25"/>
      <c r="G254" s="25"/>
      <c r="H254" s="25"/>
      <c r="I254" s="25"/>
      <c r="J254" s="25"/>
      <c r="K254" s="25"/>
      <c r="L254" s="25"/>
      <c r="M254" s="25"/>
      <c r="N254" s="25"/>
      <c r="O254" s="25"/>
      <c r="P254" s="25"/>
      <c r="Q254" s="25"/>
      <c r="R254" s="25"/>
      <c r="S254" s="25"/>
      <c r="T254" s="25"/>
      <c r="U254" s="25"/>
      <c r="V254" s="25"/>
      <c r="AJ254" s="25"/>
      <c r="AK254" s="25"/>
    </row>
    <row r="255" spans="3:37" x14ac:dyDescent="0.35">
      <c r="C255" s="3" t="s">
        <v>285</v>
      </c>
      <c r="E255" s="25"/>
      <c r="F255" s="6"/>
      <c r="G255" s="6"/>
      <c r="H255" s="6">
        <f t="shared" ref="H255:V255" si="77">H60</f>
        <v>8849.5599112475575</v>
      </c>
      <c r="I255" s="6">
        <f t="shared" si="77"/>
        <v>6954.9550124931102</v>
      </c>
      <c r="J255" s="6">
        <f t="shared" si="77"/>
        <v>4161.3381967078149</v>
      </c>
      <c r="K255" s="6">
        <f t="shared" si="77"/>
        <v>1917.6604125783961</v>
      </c>
      <c r="L255" s="6">
        <f t="shared" si="77"/>
        <v>1180.46470594637</v>
      </c>
      <c r="M255" s="6">
        <f t="shared" si="77"/>
        <v>826.09526057877565</v>
      </c>
      <c r="N255" s="6">
        <f t="shared" si="77"/>
        <v>511.94671946884046</v>
      </c>
      <c r="O255" s="6">
        <f t="shared" si="77"/>
        <v>453.80980349901904</v>
      </c>
      <c r="P255" s="6">
        <f t="shared" si="77"/>
        <v>395.6422598829825</v>
      </c>
      <c r="Q255" s="6">
        <f t="shared" si="77"/>
        <v>332.48966734331708</v>
      </c>
      <c r="R255" s="6">
        <f t="shared" si="77"/>
        <v>7.2937795514880577</v>
      </c>
      <c r="S255" s="6">
        <f t="shared" si="77"/>
        <v>11.220745037752302</v>
      </c>
      <c r="T255" s="6">
        <f t="shared" si="77"/>
        <v>15.96521118984132</v>
      </c>
      <c r="U255" s="6">
        <f t="shared" si="77"/>
        <v>17.714111601193732</v>
      </c>
      <c r="V255" s="6">
        <f t="shared" si="77"/>
        <v>19.104450829123692</v>
      </c>
      <c r="AJ255" s="25"/>
      <c r="AK255" s="25"/>
    </row>
    <row r="256" spans="3:37" hidden="1" x14ac:dyDescent="0.35">
      <c r="C256" s="41"/>
      <c r="E256" s="25"/>
      <c r="F256" s="25"/>
      <c r="G256" s="25"/>
      <c r="H256" s="25"/>
      <c r="I256" s="25"/>
      <c r="J256" s="25"/>
      <c r="K256" s="25"/>
      <c r="L256" s="25"/>
      <c r="M256" s="25"/>
      <c r="N256" s="25"/>
      <c r="O256" s="25"/>
      <c r="P256" s="25"/>
      <c r="Q256" s="25"/>
      <c r="R256" s="25"/>
      <c r="S256" s="25"/>
      <c r="T256" s="25"/>
      <c r="U256" s="25"/>
      <c r="V256" s="25"/>
      <c r="AJ256" s="25"/>
      <c r="AK256" s="25"/>
    </row>
    <row r="257" spans="3:37" hidden="1" x14ac:dyDescent="0.35">
      <c r="E257" s="25"/>
      <c r="F257" s="25"/>
      <c r="G257" s="25"/>
      <c r="H257" s="25"/>
      <c r="I257" s="25"/>
      <c r="J257" s="25"/>
      <c r="K257" s="25"/>
      <c r="L257" s="25"/>
      <c r="M257" s="25"/>
      <c r="N257" s="25"/>
      <c r="O257" s="25"/>
      <c r="P257" s="25"/>
      <c r="Q257" s="25"/>
      <c r="R257" s="25"/>
      <c r="S257" s="25"/>
      <c r="T257" s="25"/>
      <c r="U257" s="25"/>
      <c r="V257" s="25"/>
      <c r="X257" s="29"/>
      <c r="Y257" s="29"/>
      <c r="Z257" s="29"/>
      <c r="AA257" s="29"/>
      <c r="AB257" s="29"/>
      <c r="AJ257" s="25"/>
      <c r="AK257" s="25"/>
    </row>
    <row r="258" spans="3:37" x14ac:dyDescent="0.35">
      <c r="E258" s="25"/>
      <c r="F258" s="25"/>
      <c r="G258" s="54" t="s">
        <v>351</v>
      </c>
      <c r="H258" s="25"/>
      <c r="I258" s="25"/>
      <c r="J258" s="25"/>
      <c r="K258" s="25"/>
      <c r="L258" s="25"/>
      <c r="M258" s="25"/>
      <c r="N258" s="25"/>
      <c r="O258" s="25"/>
      <c r="P258" s="25"/>
      <c r="Q258" s="25"/>
      <c r="R258" s="25"/>
      <c r="S258" s="25"/>
      <c r="T258" s="25"/>
      <c r="U258" s="25"/>
      <c r="V258" s="25"/>
      <c r="X258" s="29"/>
      <c r="Y258" s="29"/>
      <c r="Z258" s="29"/>
      <c r="AA258" s="29"/>
      <c r="AB258" s="29"/>
      <c r="AC258" s="29"/>
      <c r="AD258" s="29"/>
      <c r="AJ258" s="25"/>
      <c r="AK258" s="25"/>
    </row>
    <row r="259" spans="3:37" x14ac:dyDescent="0.35">
      <c r="C259" s="3" t="s">
        <v>286</v>
      </c>
      <c r="E259" s="25"/>
      <c r="F259" s="6"/>
      <c r="G259" s="6"/>
      <c r="H259" s="6">
        <f t="shared" ref="H259:K259" si="78">H255+H244</f>
        <v>8029.3392108137696</v>
      </c>
      <c r="I259" s="6">
        <f t="shared" si="78"/>
        <v>5404.6012176780223</v>
      </c>
      <c r="J259" s="6">
        <f t="shared" si="78"/>
        <v>2116.6127441197536</v>
      </c>
      <c r="K259" s="6">
        <f t="shared" si="78"/>
        <v>-387.38956903914004</v>
      </c>
      <c r="L259" s="6">
        <f>L255+L244</f>
        <v>-1306.6177478664899</v>
      </c>
      <c r="M259" s="6">
        <f t="shared" ref="M259:V259" si="79">M255+M244</f>
        <v>-1803.0428782748354</v>
      </c>
      <c r="N259" s="6">
        <f t="shared" si="79"/>
        <v>-2218.512698521226</v>
      </c>
      <c r="O259" s="6">
        <f t="shared" si="79"/>
        <v>-2372.1713867433782</v>
      </c>
      <c r="P259" s="6">
        <f t="shared" si="79"/>
        <v>-2518.9101237568007</v>
      </c>
      <c r="Q259" s="6">
        <f t="shared" si="79"/>
        <v>-2662.6127930597236</v>
      </c>
      <c r="R259" s="6">
        <f t="shared" si="79"/>
        <v>-2045.0401638811754</v>
      </c>
      <c r="S259" s="6">
        <f t="shared" si="79"/>
        <v>-1271.3001049605314</v>
      </c>
      <c r="T259" s="6">
        <f t="shared" si="79"/>
        <v>-800.32163113627587</v>
      </c>
      <c r="U259" s="6">
        <f t="shared" si="79"/>
        <v>-587.37691885432241</v>
      </c>
      <c r="V259" s="6">
        <f t="shared" si="79"/>
        <v>-456.36388033659102</v>
      </c>
      <c r="W259" s="43" t="s">
        <v>389</v>
      </c>
      <c r="AJ259" s="25"/>
      <c r="AK259" s="25"/>
    </row>
    <row r="260" spans="3:37" hidden="1" x14ac:dyDescent="0.35">
      <c r="C260" s="41"/>
      <c r="E260" s="25"/>
      <c r="F260" s="25"/>
      <c r="G260" s="25"/>
      <c r="H260" s="25"/>
      <c r="I260" s="25"/>
      <c r="J260" s="25"/>
      <c r="K260" s="25"/>
      <c r="L260" s="25"/>
      <c r="M260" s="25"/>
      <c r="N260" s="25"/>
      <c r="O260" s="25"/>
      <c r="P260" s="25"/>
      <c r="Q260" s="25"/>
      <c r="R260" s="25"/>
      <c r="S260" s="25"/>
      <c r="T260" s="25"/>
      <c r="U260" s="25"/>
      <c r="V260" s="25"/>
      <c r="W260" s="14"/>
      <c r="AJ260" s="25"/>
      <c r="AK260" s="25"/>
    </row>
    <row r="261" spans="3:37" hidden="1" x14ac:dyDescent="0.35">
      <c r="E261" s="25"/>
      <c r="F261" s="25"/>
      <c r="G261" s="25"/>
      <c r="H261" s="25"/>
      <c r="I261" s="25"/>
      <c r="J261" s="25"/>
      <c r="K261" s="25"/>
      <c r="L261" s="25"/>
      <c r="M261" s="25"/>
      <c r="N261" s="25"/>
      <c r="O261" s="25"/>
      <c r="P261" s="25"/>
      <c r="Q261" s="25"/>
      <c r="R261" s="25"/>
      <c r="S261" s="25"/>
      <c r="T261" s="25"/>
      <c r="U261" s="25"/>
      <c r="V261" s="25"/>
      <c r="W261" s="14"/>
      <c r="AJ261" s="25"/>
      <c r="AK261" s="25"/>
    </row>
    <row r="262" spans="3:37" x14ac:dyDescent="0.35">
      <c r="C262" s="47" t="s">
        <v>390</v>
      </c>
      <c r="D262" s="27"/>
      <c r="E262" s="26"/>
      <c r="F262" s="21"/>
      <c r="G262" s="21"/>
      <c r="H262" s="21">
        <f t="shared" ref="H262:V262" si="80">H179</f>
        <v>8029.3392108137696</v>
      </c>
      <c r="I262" s="21">
        <f t="shared" si="80"/>
        <v>13433.940428491791</v>
      </c>
      <c r="J262" s="21">
        <f t="shared" si="80"/>
        <v>15550.553172611544</v>
      </c>
      <c r="K262" s="21">
        <f t="shared" si="80"/>
        <v>15163.163603572404</v>
      </c>
      <c r="L262" s="21">
        <f t="shared" si="80"/>
        <v>13856.545855705914</v>
      </c>
      <c r="M262" s="21">
        <f t="shared" si="80"/>
        <v>12053.502977431079</v>
      </c>
      <c r="N262" s="21">
        <f t="shared" si="80"/>
        <v>9834.9902789098523</v>
      </c>
      <c r="O262" s="21">
        <f t="shared" si="80"/>
        <v>7462.8188921664741</v>
      </c>
      <c r="P262" s="21">
        <f t="shared" si="80"/>
        <v>4943.9087684096739</v>
      </c>
      <c r="Q262" s="21">
        <f t="shared" si="80"/>
        <v>2281.2959753499504</v>
      </c>
      <c r="R262" s="21">
        <f t="shared" si="80"/>
        <v>236.25581146877494</v>
      </c>
      <c r="S262" s="21">
        <f t="shared" si="80"/>
        <v>-1035.0442934917564</v>
      </c>
      <c r="T262" s="21">
        <f t="shared" si="80"/>
        <v>-1835.3659246280322</v>
      </c>
      <c r="U262" s="21">
        <f t="shared" si="80"/>
        <v>-2422.7428434823546</v>
      </c>
      <c r="V262" s="21">
        <f t="shared" si="80"/>
        <v>-2879.1067238189457</v>
      </c>
      <c r="W262" s="75">
        <f>V262/(W212+W224)</f>
        <v>-7.7312442843877909</v>
      </c>
      <c r="X262" s="42" t="s">
        <v>276</v>
      </c>
      <c r="AJ262" s="25"/>
      <c r="AK262" s="25"/>
    </row>
    <row r="263" spans="3:37" x14ac:dyDescent="0.35">
      <c r="C263" s="3"/>
      <c r="D263" s="27"/>
      <c r="E263" s="26"/>
      <c r="F263" s="21"/>
      <c r="G263" s="21"/>
      <c r="H263" s="21"/>
      <c r="I263" s="21"/>
      <c r="J263" s="21"/>
      <c r="K263" s="21"/>
      <c r="L263" s="21"/>
      <c r="M263" s="21"/>
      <c r="N263" s="21"/>
      <c r="O263" s="21"/>
      <c r="P263" s="21"/>
      <c r="Q263" s="21"/>
      <c r="R263" s="21"/>
      <c r="S263" s="21"/>
      <c r="T263" s="21"/>
      <c r="U263" s="21"/>
      <c r="V263" s="21"/>
      <c r="W263" s="43" t="s">
        <v>392</v>
      </c>
      <c r="X263" s="33"/>
      <c r="Y263" s="33"/>
      <c r="AJ263" s="25"/>
      <c r="AK263" s="25"/>
    </row>
    <row r="264" spans="3:37" x14ac:dyDescent="0.35">
      <c r="C264" s="17" t="s">
        <v>382</v>
      </c>
      <c r="D264" s="26"/>
      <c r="E264" s="26"/>
      <c r="F264" s="21"/>
      <c r="G264" s="21"/>
      <c r="H264" s="21">
        <f t="shared" ref="H264:V264" si="81">H193</f>
        <v>309.67202960918974</v>
      </c>
      <c r="I264" s="21">
        <f t="shared" si="81"/>
        <v>249.87157744980644</v>
      </c>
      <c r="J264" s="21">
        <f t="shared" si="81"/>
        <v>151.86964372443072</v>
      </c>
      <c r="K264" s="21">
        <f t="shared" si="81"/>
        <v>70.995697714505582</v>
      </c>
      <c r="L264" s="21">
        <f t="shared" si="81"/>
        <v>44.41744132774771</v>
      </c>
      <c r="M264" s="21">
        <f t="shared" si="81"/>
        <v>31.152320245349042</v>
      </c>
      <c r="N264" s="21">
        <f t="shared" si="81"/>
        <v>19.546321368802971</v>
      </c>
      <c r="O264" s="21">
        <f t="shared" si="81"/>
        <v>17.534286666457415</v>
      </c>
      <c r="P264" s="21">
        <f t="shared" si="81"/>
        <v>15.393193957743984</v>
      </c>
      <c r="Q264" s="21">
        <f t="shared" si="81"/>
        <v>13.024302395026364</v>
      </c>
      <c r="R264" s="21">
        <f t="shared" si="81"/>
        <v>11.085347429940754</v>
      </c>
      <c r="S264" s="21">
        <f t="shared" si="81"/>
        <v>9.1885129172240383</v>
      </c>
      <c r="T264" s="21">
        <f t="shared" si="81"/>
        <v>7.4660458338016689</v>
      </c>
      <c r="U264" s="21">
        <f t="shared" si="81"/>
        <v>5.8461023957766898</v>
      </c>
      <c r="V264" s="21">
        <f t="shared" si="81"/>
        <v>4.4972809205923703</v>
      </c>
      <c r="W264" s="51">
        <f>SUM(H264:V264)</f>
        <v>961.56010395639544</v>
      </c>
      <c r="X264" s="42" t="s">
        <v>399</v>
      </c>
      <c r="Y264" s="33"/>
      <c r="AJ264" s="25"/>
      <c r="AK264" s="25"/>
    </row>
    <row r="265" spans="3:37" x14ac:dyDescent="0.35">
      <c r="C265" s="17" t="s">
        <v>383</v>
      </c>
      <c r="D265" s="26"/>
      <c r="E265" s="26"/>
      <c r="F265" s="21"/>
      <c r="G265" s="21"/>
      <c r="H265" s="20">
        <f t="shared" ref="H265:V265" si="82">H205</f>
        <v>122.32045169562994</v>
      </c>
      <c r="I265" s="20">
        <f t="shared" si="82"/>
        <v>98.69927309267355</v>
      </c>
      <c r="J265" s="20">
        <f t="shared" si="82"/>
        <v>59.988509271150136</v>
      </c>
      <c r="K265" s="20">
        <f t="shared" si="82"/>
        <v>28.04330059722971</v>
      </c>
      <c r="L265" s="20">
        <f t="shared" si="82"/>
        <v>17.544889324460346</v>
      </c>
      <c r="M265" s="20">
        <f t="shared" si="82"/>
        <v>12.305166496912873</v>
      </c>
      <c r="N265" s="20">
        <f t="shared" si="82"/>
        <v>7.7207969406771753</v>
      </c>
      <c r="O265" s="20">
        <f t="shared" si="82"/>
        <v>6.9260432332506792</v>
      </c>
      <c r="P265" s="20">
        <f t="shared" si="82"/>
        <v>6.0803116133088739</v>
      </c>
      <c r="Q265" s="20">
        <f t="shared" si="82"/>
        <v>5.1445994460354134</v>
      </c>
      <c r="R265" s="20">
        <f t="shared" si="82"/>
        <v>0.66431977009344378</v>
      </c>
      <c r="S265" s="20">
        <f t="shared" si="82"/>
        <v>0.62767849884729343</v>
      </c>
      <c r="T265" s="20">
        <f t="shared" si="82"/>
        <v>0.6119476623363902</v>
      </c>
      <c r="U265" s="20">
        <f t="shared" si="82"/>
        <v>0.55676680214665186</v>
      </c>
      <c r="V265" s="20">
        <f t="shared" si="82"/>
        <v>0.50984099941343952</v>
      </c>
      <c r="W265" s="54">
        <f>SUM(H265:V265)</f>
        <v>367.74389544416584</v>
      </c>
      <c r="X265" s="42" t="s">
        <v>407</v>
      </c>
      <c r="AJ265" s="25"/>
      <c r="AK265" s="25"/>
    </row>
    <row r="266" spans="3:37" x14ac:dyDescent="0.35">
      <c r="C266" s="41"/>
      <c r="E266" s="25"/>
      <c r="F266" s="25"/>
      <c r="G266" s="25"/>
      <c r="H266" s="25"/>
      <c r="I266" s="25"/>
      <c r="J266" s="25"/>
      <c r="K266" s="25"/>
      <c r="L266" s="25"/>
      <c r="M266" s="25"/>
      <c r="N266" s="25"/>
      <c r="O266" s="25"/>
      <c r="P266" s="25"/>
      <c r="Q266" s="25"/>
      <c r="R266" s="25"/>
      <c r="S266" s="25"/>
      <c r="T266" s="25"/>
      <c r="U266" s="25"/>
      <c r="V266" s="25"/>
      <c r="Z266" s="30"/>
      <c r="AA266" s="30"/>
      <c r="AB266" s="30"/>
      <c r="AC266" s="30"/>
      <c r="AD266" s="30"/>
      <c r="AJ266" s="25"/>
      <c r="AK266" s="25"/>
    </row>
  </sheetData>
  <pageMargins left="0.7" right="0.7" top="0.75" bottom="0.75" header="0.3" footer="0.3"/>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2:AO290"/>
  <sheetViews>
    <sheetView workbookViewId="0">
      <pane xSplit="4" ySplit="9" topLeftCell="E10" activePane="bottomRight" state="frozen"/>
      <selection activeCell="W237" sqref="W237"/>
      <selection pane="topRight" activeCell="W237" sqref="W237"/>
      <selection pane="bottomLeft" activeCell="W237" sqref="W237"/>
      <selection pane="bottomRight" activeCell="C2" sqref="C2:D2"/>
    </sheetView>
  </sheetViews>
  <sheetFormatPr baseColWidth="10" defaultColWidth="8.81640625" defaultRowHeight="14.5" x14ac:dyDescent="0.35"/>
  <cols>
    <col min="1" max="2" width="4.81640625" customWidth="1"/>
    <col min="3" max="3" width="35.54296875" customWidth="1"/>
    <col min="4" max="4" width="7.6328125" customWidth="1"/>
    <col min="5" max="23" width="5.81640625" customWidth="1"/>
    <col min="24" max="30" width="6.81640625" style="25" customWidth="1"/>
    <col min="31" max="35" width="8.90625" style="25"/>
    <col min="38" max="46" width="6.81640625" customWidth="1"/>
  </cols>
  <sheetData>
    <row r="2" spans="1:35" x14ac:dyDescent="0.35">
      <c r="C2" s="172" t="s">
        <v>401</v>
      </c>
      <c r="D2" s="157"/>
      <c r="E2" s="120" t="s">
        <v>410</v>
      </c>
    </row>
    <row r="3" spans="1:35" x14ac:dyDescent="0.35">
      <c r="C3" s="48"/>
    </row>
    <row r="4" spans="1:35" x14ac:dyDescent="0.35">
      <c r="C4" s="11" t="s">
        <v>245</v>
      </c>
      <c r="D4" s="12"/>
    </row>
    <row r="5" spans="1:35" x14ac:dyDescent="0.35">
      <c r="C5" s="3" t="s">
        <v>243</v>
      </c>
      <c r="D5" s="37">
        <v>2021</v>
      </c>
    </row>
    <row r="6" spans="1:35" x14ac:dyDescent="0.35">
      <c r="C6" s="3" t="s">
        <v>244</v>
      </c>
      <c r="D6" s="37">
        <v>2035</v>
      </c>
      <c r="F6" s="23"/>
      <c r="G6" s="17"/>
      <c r="H6" s="17"/>
      <c r="I6" s="17"/>
      <c r="J6" s="17"/>
      <c r="K6" s="17"/>
      <c r="L6" s="17"/>
      <c r="M6" s="17"/>
      <c r="N6" s="17"/>
      <c r="O6" s="17"/>
      <c r="P6" s="17"/>
      <c r="Q6" s="17"/>
    </row>
    <row r="7" spans="1:35" x14ac:dyDescent="0.35">
      <c r="F7" s="17"/>
      <c r="G7" s="17"/>
      <c r="H7" s="17"/>
      <c r="I7" s="17"/>
      <c r="J7" s="17"/>
      <c r="K7" s="17"/>
      <c r="L7" s="17"/>
      <c r="M7" s="17"/>
      <c r="N7" s="17"/>
      <c r="O7" s="17"/>
      <c r="P7" s="17"/>
      <c r="Q7" s="17"/>
    </row>
    <row r="8" spans="1:35" x14ac:dyDescent="0.35">
      <c r="C8" s="2" t="s">
        <v>52</v>
      </c>
      <c r="E8" s="3"/>
      <c r="F8" s="3" t="s">
        <v>140</v>
      </c>
      <c r="G8" s="3"/>
      <c r="H8" s="3"/>
      <c r="I8" s="3"/>
      <c r="J8" s="3"/>
      <c r="K8" s="3"/>
      <c r="L8" s="3"/>
      <c r="M8" s="3"/>
      <c r="N8" s="3"/>
      <c r="O8" s="3"/>
      <c r="P8" s="3"/>
      <c r="Q8" s="3"/>
      <c r="R8" s="3"/>
      <c r="S8" s="3"/>
      <c r="T8" s="3"/>
      <c r="U8" s="3"/>
      <c r="V8" s="3"/>
      <c r="W8" s="3"/>
      <c r="Y8" s="17"/>
    </row>
    <row r="9" spans="1:35" x14ac:dyDescent="0.35">
      <c r="E9" s="3"/>
      <c r="F9" s="4">
        <v>2019</v>
      </c>
      <c r="G9" s="4">
        <f>F9+1</f>
        <v>2020</v>
      </c>
      <c r="H9" s="4">
        <f t="shared" ref="H9:V9" si="0">G9+1</f>
        <v>2021</v>
      </c>
      <c r="I9" s="4">
        <f t="shared" si="0"/>
        <v>2022</v>
      </c>
      <c r="J9" s="4">
        <f t="shared" si="0"/>
        <v>2023</v>
      </c>
      <c r="K9" s="4">
        <f t="shared" si="0"/>
        <v>2024</v>
      </c>
      <c r="L9" s="4">
        <f t="shared" si="0"/>
        <v>2025</v>
      </c>
      <c r="M9" s="4">
        <f t="shared" si="0"/>
        <v>2026</v>
      </c>
      <c r="N9" s="4">
        <f t="shared" si="0"/>
        <v>2027</v>
      </c>
      <c r="O9" s="4">
        <f t="shared" si="0"/>
        <v>2028</v>
      </c>
      <c r="P9" s="4">
        <f t="shared" si="0"/>
        <v>2029</v>
      </c>
      <c r="Q9" s="4">
        <f t="shared" si="0"/>
        <v>2030</v>
      </c>
      <c r="R9" s="4">
        <f t="shared" si="0"/>
        <v>2031</v>
      </c>
      <c r="S9" s="4">
        <f t="shared" si="0"/>
        <v>2032</v>
      </c>
      <c r="T9" s="4">
        <f t="shared" si="0"/>
        <v>2033</v>
      </c>
      <c r="U9" s="4">
        <f t="shared" si="0"/>
        <v>2034</v>
      </c>
      <c r="V9" s="4">
        <f t="shared" si="0"/>
        <v>2035</v>
      </c>
      <c r="W9" s="3"/>
      <c r="X9" s="50"/>
      <c r="Y9" s="50"/>
      <c r="Z9" s="50"/>
      <c r="AA9" s="50"/>
      <c r="AB9" s="50"/>
      <c r="AC9" s="50"/>
      <c r="AD9" s="50"/>
    </row>
    <row r="10" spans="1:35" s="3" customFormat="1" ht="12" x14ac:dyDescent="0.3">
      <c r="A10" s="17"/>
      <c r="C10" s="11" t="s">
        <v>53</v>
      </c>
      <c r="D10" s="12" t="s">
        <v>0</v>
      </c>
      <c r="E10" s="17"/>
      <c r="F10" s="28">
        <v>51.893646176707179</v>
      </c>
      <c r="G10" s="28">
        <v>47.199659642716782</v>
      </c>
      <c r="H10" s="28">
        <v>44.750381811008062</v>
      </c>
      <c r="I10" s="28">
        <v>41.870631171038212</v>
      </c>
      <c r="J10" s="28">
        <v>38.097761085824857</v>
      </c>
      <c r="K10" s="28">
        <v>33.470767042816178</v>
      </c>
      <c r="L10" s="28">
        <v>28.56129244196687</v>
      </c>
      <c r="M10" s="28">
        <v>23.467229549851226</v>
      </c>
      <c r="N10" s="28">
        <v>19.098768024673955</v>
      </c>
      <c r="O10" s="28">
        <v>14.985782364222981</v>
      </c>
      <c r="P10" s="28">
        <v>11.331533602604052</v>
      </c>
      <c r="Q10" s="28">
        <v>8.30594429930904</v>
      </c>
      <c r="R10" s="28">
        <v>6.5180465311517288</v>
      </c>
      <c r="S10" s="28">
        <v>5.0701806549075785</v>
      </c>
      <c r="T10" s="28">
        <v>3.9342585620607284</v>
      </c>
      <c r="U10" s="28">
        <v>3.0070287431211713</v>
      </c>
      <c r="V10" s="28">
        <v>2.2439891584204616</v>
      </c>
      <c r="W10" s="17"/>
      <c r="X10" s="17"/>
      <c r="Y10" s="17"/>
      <c r="Z10" s="17"/>
      <c r="AA10" s="17"/>
      <c r="AB10" s="17"/>
      <c r="AC10" s="17"/>
      <c r="AD10" s="17"/>
      <c r="AE10" s="17"/>
      <c r="AF10" s="17"/>
      <c r="AG10" s="17"/>
      <c r="AH10" s="17"/>
      <c r="AI10" s="17"/>
    </row>
    <row r="11" spans="1:35" s="3" customFormat="1" ht="12" x14ac:dyDescent="0.3">
      <c r="A11" s="17"/>
      <c r="C11" s="3" t="s">
        <v>22</v>
      </c>
      <c r="D11" s="3" t="s">
        <v>0</v>
      </c>
      <c r="E11" s="17"/>
      <c r="F11" s="16">
        <v>13.556162751791899</v>
      </c>
      <c r="G11" s="16">
        <v>13.307844188174297</v>
      </c>
      <c r="H11" s="16">
        <v>13.343403436678834</v>
      </c>
      <c r="I11" s="16">
        <v>13.239579201652887</v>
      </c>
      <c r="J11" s="16">
        <v>12.906713736857688</v>
      </c>
      <c r="K11" s="16">
        <v>12.261854271713103</v>
      </c>
      <c r="L11" s="16">
        <v>10.923230596024766</v>
      </c>
      <c r="M11" s="16">
        <v>9.2608218302899736</v>
      </c>
      <c r="N11" s="16">
        <v>7.6223905478629215</v>
      </c>
      <c r="O11" s="16">
        <v>5.8414923262713172</v>
      </c>
      <c r="P11" s="16">
        <v>4.3932754294349126</v>
      </c>
      <c r="Q11" s="16">
        <v>3.3843855592704366</v>
      </c>
      <c r="R11" s="16">
        <v>2.8322751237118364</v>
      </c>
      <c r="S11" s="16">
        <v>2.4097796932764797</v>
      </c>
      <c r="T11" s="16">
        <v>2.0620944182164895</v>
      </c>
      <c r="U11" s="16">
        <v>1.7277627206466806</v>
      </c>
      <c r="V11" s="16">
        <v>1.4237306190101142</v>
      </c>
      <c r="W11" s="17"/>
      <c r="X11" s="17"/>
      <c r="Y11" s="17"/>
      <c r="Z11" s="17"/>
      <c r="AA11" s="17"/>
      <c r="AB11" s="17"/>
      <c r="AC11" s="17"/>
      <c r="AD11" s="17"/>
      <c r="AE11" s="17"/>
      <c r="AF11" s="17"/>
      <c r="AG11" s="17"/>
      <c r="AH11" s="17"/>
      <c r="AI11" s="17"/>
    </row>
    <row r="12" spans="1:35" s="3" customFormat="1" ht="12" x14ac:dyDescent="0.3">
      <c r="A12" s="17"/>
      <c r="C12" s="3" t="s">
        <v>23</v>
      </c>
      <c r="D12" s="3" t="s">
        <v>0</v>
      </c>
      <c r="E12" s="17"/>
      <c r="F12" s="16">
        <v>38.337483424915277</v>
      </c>
      <c r="G12" s="16">
        <v>33.891815454542481</v>
      </c>
      <c r="H12" s="16">
        <v>31.406978374329228</v>
      </c>
      <c r="I12" s="16">
        <v>28.631051969385325</v>
      </c>
      <c r="J12" s="16">
        <v>25.191047348967171</v>
      </c>
      <c r="K12" s="16">
        <v>21.208912771103076</v>
      </c>
      <c r="L12" s="16">
        <v>17.638061845942104</v>
      </c>
      <c r="M12" s="16">
        <v>14.206407719561252</v>
      </c>
      <c r="N12" s="16">
        <v>11.476377476811033</v>
      </c>
      <c r="O12" s="16">
        <v>9.144290037951663</v>
      </c>
      <c r="P12" s="16">
        <v>6.9382581731691397</v>
      </c>
      <c r="Q12" s="16">
        <v>4.9215587400386038</v>
      </c>
      <c r="R12" s="16">
        <v>3.685771407439892</v>
      </c>
      <c r="S12" s="16">
        <v>2.6604009616310988</v>
      </c>
      <c r="T12" s="16">
        <v>1.8721641438442387</v>
      </c>
      <c r="U12" s="16">
        <v>1.2792660224744907</v>
      </c>
      <c r="V12" s="16">
        <v>0.82025853941034732</v>
      </c>
      <c r="W12" s="17"/>
      <c r="X12" s="17"/>
      <c r="Y12" s="17"/>
      <c r="Z12" s="17"/>
      <c r="AA12" s="17"/>
      <c r="AB12" s="17"/>
      <c r="AC12" s="17"/>
      <c r="AD12" s="17"/>
      <c r="AE12" s="17"/>
      <c r="AF12" s="17"/>
      <c r="AG12" s="17"/>
      <c r="AH12" s="17"/>
      <c r="AI12" s="17"/>
    </row>
    <row r="13" spans="1:35" s="3" customFormat="1" ht="12" x14ac:dyDescent="0.3">
      <c r="A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 customFormat="1" ht="12" x14ac:dyDescent="0.3">
      <c r="A14" s="17"/>
      <c r="C14" s="11" t="s">
        <v>316</v>
      </c>
      <c r="D14" s="12" t="s">
        <v>0</v>
      </c>
      <c r="E14" s="17"/>
      <c r="F14" s="15">
        <f>IF(OR(F$9&lt;$D$5,F$9&gt;$D$6),0,F10)</f>
        <v>0</v>
      </c>
      <c r="G14" s="15">
        <f t="shared" ref="G14:V16" si="1">IF(OR(G$9&lt;$D$5,G$9&gt;$D$6),0,G10)</f>
        <v>0</v>
      </c>
      <c r="H14" s="15">
        <f t="shared" si="1"/>
        <v>44.750381811008062</v>
      </c>
      <c r="I14" s="15">
        <f t="shared" si="1"/>
        <v>41.870631171038212</v>
      </c>
      <c r="J14" s="15">
        <f t="shared" si="1"/>
        <v>38.097761085824857</v>
      </c>
      <c r="K14" s="15">
        <f t="shared" si="1"/>
        <v>33.470767042816178</v>
      </c>
      <c r="L14" s="15">
        <f t="shared" si="1"/>
        <v>28.56129244196687</v>
      </c>
      <c r="M14" s="15">
        <f t="shared" si="1"/>
        <v>23.467229549851226</v>
      </c>
      <c r="N14" s="15">
        <f t="shared" si="1"/>
        <v>19.098768024673955</v>
      </c>
      <c r="O14" s="15">
        <f t="shared" si="1"/>
        <v>14.985782364222981</v>
      </c>
      <c r="P14" s="15">
        <f t="shared" si="1"/>
        <v>11.331533602604052</v>
      </c>
      <c r="Q14" s="15">
        <f t="shared" si="1"/>
        <v>8.30594429930904</v>
      </c>
      <c r="R14" s="15">
        <f t="shared" si="1"/>
        <v>6.5180465311517288</v>
      </c>
      <c r="S14" s="15">
        <f t="shared" si="1"/>
        <v>5.0701806549075785</v>
      </c>
      <c r="T14" s="15">
        <f t="shared" si="1"/>
        <v>3.9342585620607284</v>
      </c>
      <c r="U14" s="15">
        <f t="shared" si="1"/>
        <v>3.0070287431211713</v>
      </c>
      <c r="V14" s="15">
        <f t="shared" si="1"/>
        <v>2.2439891584204616</v>
      </c>
      <c r="W14" s="17"/>
      <c r="X14" s="17"/>
      <c r="Y14" s="17"/>
      <c r="Z14" s="17"/>
      <c r="AA14" s="17"/>
      <c r="AB14" s="17"/>
      <c r="AC14" s="17"/>
      <c r="AD14" s="17"/>
      <c r="AE14" s="17"/>
      <c r="AF14" s="17"/>
      <c r="AG14" s="17"/>
      <c r="AH14" s="17"/>
      <c r="AI14" s="17"/>
    </row>
    <row r="15" spans="1:35" s="3" customFormat="1" ht="12" x14ac:dyDescent="0.3">
      <c r="A15" s="17"/>
      <c r="C15" s="3" t="s">
        <v>22</v>
      </c>
      <c r="D15" s="3" t="s">
        <v>0</v>
      </c>
      <c r="E15" s="17"/>
      <c r="F15" s="16">
        <f>IF(OR(F$9&lt;$D$5,F$9&gt;$D$6),0,F11)</f>
        <v>0</v>
      </c>
      <c r="G15" s="16">
        <f t="shared" si="1"/>
        <v>0</v>
      </c>
      <c r="H15" s="16">
        <f t="shared" si="1"/>
        <v>13.343403436678834</v>
      </c>
      <c r="I15" s="16">
        <f t="shared" si="1"/>
        <v>13.239579201652887</v>
      </c>
      <c r="J15" s="16">
        <f t="shared" si="1"/>
        <v>12.906713736857688</v>
      </c>
      <c r="K15" s="16">
        <f t="shared" si="1"/>
        <v>12.261854271713103</v>
      </c>
      <c r="L15" s="16">
        <f t="shared" si="1"/>
        <v>10.923230596024766</v>
      </c>
      <c r="M15" s="16">
        <f t="shared" si="1"/>
        <v>9.2608218302899736</v>
      </c>
      <c r="N15" s="16">
        <f t="shared" si="1"/>
        <v>7.6223905478629215</v>
      </c>
      <c r="O15" s="16">
        <f t="shared" si="1"/>
        <v>5.8414923262713172</v>
      </c>
      <c r="P15" s="16">
        <f t="shared" si="1"/>
        <v>4.3932754294349126</v>
      </c>
      <c r="Q15" s="16">
        <f t="shared" si="1"/>
        <v>3.3843855592704366</v>
      </c>
      <c r="R15" s="16">
        <f t="shared" si="1"/>
        <v>2.8322751237118364</v>
      </c>
      <c r="S15" s="16">
        <f t="shared" si="1"/>
        <v>2.4097796932764797</v>
      </c>
      <c r="T15" s="16">
        <f t="shared" si="1"/>
        <v>2.0620944182164895</v>
      </c>
      <c r="U15" s="16">
        <f t="shared" si="1"/>
        <v>1.7277627206466806</v>
      </c>
      <c r="V15" s="16">
        <f t="shared" si="1"/>
        <v>1.4237306190101142</v>
      </c>
      <c r="W15" s="17"/>
      <c r="X15" s="17"/>
      <c r="Y15" s="17"/>
      <c r="Z15" s="17"/>
      <c r="AA15" s="17"/>
      <c r="AB15" s="17"/>
      <c r="AC15" s="17"/>
      <c r="AD15" s="17"/>
      <c r="AE15" s="17"/>
      <c r="AF15" s="17"/>
      <c r="AG15" s="17"/>
      <c r="AH15" s="17"/>
      <c r="AI15" s="17"/>
    </row>
    <row r="16" spans="1:35" s="3" customFormat="1" ht="12" x14ac:dyDescent="0.3">
      <c r="A16" s="17"/>
      <c r="C16" s="3" t="s">
        <v>23</v>
      </c>
      <c r="D16" s="3" t="s">
        <v>0</v>
      </c>
      <c r="E16" s="17"/>
      <c r="F16" s="16">
        <f>IF(OR(F$9&lt;$D$5,F$9&gt;$D$6),0,F12)</f>
        <v>0</v>
      </c>
      <c r="G16" s="16">
        <f t="shared" si="1"/>
        <v>0</v>
      </c>
      <c r="H16" s="16">
        <f t="shared" si="1"/>
        <v>31.406978374329228</v>
      </c>
      <c r="I16" s="16">
        <f t="shared" si="1"/>
        <v>28.631051969385325</v>
      </c>
      <c r="J16" s="16">
        <f t="shared" si="1"/>
        <v>25.191047348967171</v>
      </c>
      <c r="K16" s="16">
        <f t="shared" si="1"/>
        <v>21.208912771103076</v>
      </c>
      <c r="L16" s="16">
        <f t="shared" si="1"/>
        <v>17.638061845942104</v>
      </c>
      <c r="M16" s="16">
        <f t="shared" si="1"/>
        <v>14.206407719561252</v>
      </c>
      <c r="N16" s="16">
        <f t="shared" si="1"/>
        <v>11.476377476811033</v>
      </c>
      <c r="O16" s="16">
        <f t="shared" si="1"/>
        <v>9.144290037951663</v>
      </c>
      <c r="P16" s="16">
        <f t="shared" si="1"/>
        <v>6.9382581731691397</v>
      </c>
      <c r="Q16" s="16">
        <f t="shared" si="1"/>
        <v>4.9215587400386038</v>
      </c>
      <c r="R16" s="16">
        <f t="shared" si="1"/>
        <v>3.685771407439892</v>
      </c>
      <c r="S16" s="16">
        <f t="shared" si="1"/>
        <v>2.6604009616310988</v>
      </c>
      <c r="T16" s="16">
        <f t="shared" si="1"/>
        <v>1.8721641438442387</v>
      </c>
      <c r="U16" s="16">
        <f t="shared" si="1"/>
        <v>1.2792660224744907</v>
      </c>
      <c r="V16" s="16">
        <f t="shared" si="1"/>
        <v>0.82025853941034732</v>
      </c>
      <c r="W16" s="17"/>
      <c r="X16" s="17"/>
      <c r="Y16" s="17"/>
      <c r="Z16" s="17"/>
      <c r="AA16" s="17"/>
      <c r="AB16" s="17"/>
      <c r="AC16" s="17"/>
      <c r="AD16" s="17"/>
      <c r="AE16" s="17"/>
      <c r="AF16" s="17"/>
      <c r="AG16" s="17"/>
      <c r="AH16" s="17"/>
      <c r="AI16" s="17"/>
    </row>
    <row r="17" spans="1:35" s="3" customFormat="1" ht="12" x14ac:dyDescent="0.3">
      <c r="A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5" s="3" customFormat="1" ht="12" x14ac:dyDescent="0.3">
      <c r="A18" s="17"/>
      <c r="C18" s="11" t="s">
        <v>317</v>
      </c>
      <c r="D18" s="12" t="s">
        <v>0</v>
      </c>
      <c r="E18" s="17"/>
      <c r="F18" s="15">
        <f t="shared" ref="F18:U20" si="2">IF(OR(F$9&lt;$D$5,F$9&gt;$D$6),0,F10)</f>
        <v>0</v>
      </c>
      <c r="G18" s="15">
        <f t="shared" si="2"/>
        <v>0</v>
      </c>
      <c r="H18" s="15">
        <f t="shared" si="2"/>
        <v>44.750381811008062</v>
      </c>
      <c r="I18" s="15">
        <f t="shared" si="2"/>
        <v>41.870631171038212</v>
      </c>
      <c r="J18" s="15">
        <f t="shared" si="2"/>
        <v>38.097761085824857</v>
      </c>
      <c r="K18" s="15">
        <f t="shared" si="2"/>
        <v>33.470767042816178</v>
      </c>
      <c r="L18" s="56">
        <f t="shared" ref="L18:O18" si="3">L20+L19</f>
        <v>28.56129244196687</v>
      </c>
      <c r="M18" s="56">
        <f t="shared" si="3"/>
        <v>23.467229549851226</v>
      </c>
      <c r="N18" s="56">
        <f t="shared" si="3"/>
        <v>7.6223905478629215</v>
      </c>
      <c r="O18" s="56">
        <f t="shared" si="3"/>
        <v>5.8414923262713172</v>
      </c>
      <c r="P18" s="56">
        <f>P20+P19</f>
        <v>4.3932754294349126</v>
      </c>
      <c r="Q18" s="56">
        <f t="shared" ref="Q18:V18" si="4">Q20+Q19</f>
        <v>3.3843855592704366</v>
      </c>
      <c r="R18" s="56">
        <f t="shared" si="4"/>
        <v>2.8322751237118364</v>
      </c>
      <c r="S18" s="56">
        <f t="shared" si="4"/>
        <v>2.4097796932764797</v>
      </c>
      <c r="T18" s="56">
        <f t="shared" si="4"/>
        <v>2.0620944182164895</v>
      </c>
      <c r="U18" s="56">
        <f t="shared" si="4"/>
        <v>1.7277627206466806</v>
      </c>
      <c r="V18" s="56">
        <f t="shared" si="4"/>
        <v>1.4237306190101142</v>
      </c>
      <c r="W18" s="17"/>
      <c r="X18" s="17"/>
      <c r="Y18" s="17"/>
      <c r="Z18" s="17"/>
      <c r="AA18" s="17"/>
      <c r="AB18" s="17"/>
      <c r="AC18" s="17"/>
      <c r="AD18" s="17"/>
      <c r="AE18" s="17"/>
      <c r="AF18" s="17"/>
      <c r="AG18" s="17"/>
      <c r="AH18" s="17"/>
      <c r="AI18" s="17"/>
    </row>
    <row r="19" spans="1:35" s="3" customFormat="1" ht="12" x14ac:dyDescent="0.3">
      <c r="A19" s="17"/>
      <c r="C19" s="3" t="s">
        <v>22</v>
      </c>
      <c r="D19" s="3" t="s">
        <v>0</v>
      </c>
      <c r="E19" s="17"/>
      <c r="F19" s="16">
        <f t="shared" si="2"/>
        <v>0</v>
      </c>
      <c r="G19" s="16">
        <f t="shared" si="2"/>
        <v>0</v>
      </c>
      <c r="H19" s="16">
        <f t="shared" si="2"/>
        <v>13.343403436678834</v>
      </c>
      <c r="I19" s="16">
        <f t="shared" si="2"/>
        <v>13.239579201652887</v>
      </c>
      <c r="J19" s="16">
        <f t="shared" si="2"/>
        <v>12.906713736857688</v>
      </c>
      <c r="K19" s="16">
        <f t="shared" si="2"/>
        <v>12.261854271713103</v>
      </c>
      <c r="L19" s="16">
        <f>IF(OR(L$9&lt;$D$5,L$9&gt;$D$6),0,L11)</f>
        <v>10.923230596024766</v>
      </c>
      <c r="M19" s="16">
        <f t="shared" si="2"/>
        <v>9.2608218302899736</v>
      </c>
      <c r="N19" s="16">
        <f t="shared" si="2"/>
        <v>7.6223905478629215</v>
      </c>
      <c r="O19" s="16">
        <f t="shared" si="2"/>
        <v>5.8414923262713172</v>
      </c>
      <c r="P19" s="16">
        <f t="shared" si="2"/>
        <v>4.3932754294349126</v>
      </c>
      <c r="Q19" s="16">
        <f t="shared" si="2"/>
        <v>3.3843855592704366</v>
      </c>
      <c r="R19" s="16">
        <f t="shared" si="2"/>
        <v>2.8322751237118364</v>
      </c>
      <c r="S19" s="16">
        <f t="shared" si="2"/>
        <v>2.4097796932764797</v>
      </c>
      <c r="T19" s="16">
        <f t="shared" si="2"/>
        <v>2.0620944182164895</v>
      </c>
      <c r="U19" s="16">
        <f t="shared" si="2"/>
        <v>1.7277627206466806</v>
      </c>
      <c r="V19" s="16">
        <f t="shared" ref="V19" si="5">IF(OR(V$9&lt;$D$5,V$9&gt;$D$6),0,V11)</f>
        <v>1.4237306190101142</v>
      </c>
      <c r="W19" s="17"/>
      <c r="X19" s="17"/>
      <c r="Y19" s="17"/>
      <c r="Z19" s="17"/>
      <c r="AA19" s="17"/>
      <c r="AB19" s="17"/>
      <c r="AC19" s="17"/>
      <c r="AD19" s="17"/>
      <c r="AE19" s="17"/>
      <c r="AF19" s="17"/>
      <c r="AG19" s="17"/>
      <c r="AH19" s="17"/>
      <c r="AI19" s="17"/>
    </row>
    <row r="20" spans="1:35" s="3" customFormat="1" ht="12" x14ac:dyDescent="0.3">
      <c r="A20" s="17"/>
      <c r="C20" s="3" t="s">
        <v>23</v>
      </c>
      <c r="D20" s="3" t="s">
        <v>0</v>
      </c>
      <c r="E20" s="17"/>
      <c r="F20" s="16">
        <f t="shared" si="2"/>
        <v>0</v>
      </c>
      <c r="G20" s="16">
        <f t="shared" si="2"/>
        <v>0</v>
      </c>
      <c r="H20" s="16">
        <f t="shared" si="2"/>
        <v>31.406978374329228</v>
      </c>
      <c r="I20" s="16">
        <f t="shared" si="2"/>
        <v>28.631051969385325</v>
      </c>
      <c r="J20" s="16">
        <f t="shared" si="2"/>
        <v>25.191047348967171</v>
      </c>
      <c r="K20" s="16">
        <f t="shared" si="2"/>
        <v>21.208912771103076</v>
      </c>
      <c r="L20" s="55">
        <f>IF(OR(L$9&lt;$D$5,L$9&gt;$D$6),0,IF(L$9-$D$5&gt;6-1,0,L12))</f>
        <v>17.638061845942104</v>
      </c>
      <c r="M20" s="55">
        <f t="shared" ref="M20:O20" si="6">IF(OR(M$9&lt;$D$5,M$9&gt;$D$6),0,IF(M$9-$D$5&gt;6-1,0,M12))</f>
        <v>14.206407719561252</v>
      </c>
      <c r="N20" s="55">
        <f>IF(OR(N$9&lt;$D$5,N$9&gt;$D$6),0,IF(N$9-$D$5&gt;6-1,0,N12))</f>
        <v>0</v>
      </c>
      <c r="O20" s="55">
        <f t="shared" si="6"/>
        <v>0</v>
      </c>
      <c r="P20" s="55">
        <f>IF(OR(P$9&lt;$D$5,P$9&gt;$D$6),0,IF(P$9-$D$5&gt;6-1,0,P12))</f>
        <v>0</v>
      </c>
      <c r="Q20" s="55">
        <f t="shared" ref="Q20:V20" si="7">IF(OR(Q$9&lt;$D$5,Q$9&gt;$D$6),0,IF(Q$9-$D$5&gt;6-1,0,Q12))</f>
        <v>0</v>
      </c>
      <c r="R20" s="55">
        <f t="shared" si="7"/>
        <v>0</v>
      </c>
      <c r="S20" s="55">
        <f t="shared" si="7"/>
        <v>0</v>
      </c>
      <c r="T20" s="55">
        <f t="shared" si="7"/>
        <v>0</v>
      </c>
      <c r="U20" s="55">
        <f t="shared" si="7"/>
        <v>0</v>
      </c>
      <c r="V20" s="55">
        <f t="shared" si="7"/>
        <v>0</v>
      </c>
      <c r="W20" s="17"/>
      <c r="X20" s="17"/>
      <c r="Y20" s="17"/>
      <c r="Z20" s="17"/>
      <c r="AA20" s="17"/>
      <c r="AB20" s="17"/>
      <c r="AC20" s="17"/>
      <c r="AD20" s="17"/>
      <c r="AE20" s="17"/>
      <c r="AF20" s="17"/>
      <c r="AG20" s="17"/>
      <c r="AH20" s="17"/>
      <c r="AI20" s="17"/>
    </row>
    <row r="21" spans="1:35" s="3" customFormat="1" ht="12" x14ac:dyDescent="0.3">
      <c r="A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5" s="3" customFormat="1" ht="12" x14ac:dyDescent="0.3">
      <c r="C22" s="11" t="s">
        <v>402</v>
      </c>
      <c r="D22" s="12"/>
      <c r="E22" s="17"/>
      <c r="F22" s="17"/>
      <c r="G22" s="17"/>
      <c r="H22" s="17"/>
      <c r="I22" s="17"/>
      <c r="J22" s="17"/>
    </row>
    <row r="23" spans="1:35" s="3" customFormat="1" ht="12" x14ac:dyDescent="0.3">
      <c r="C23" s="3" t="s">
        <v>1</v>
      </c>
      <c r="D23" s="35">
        <v>0.38</v>
      </c>
      <c r="E23" s="18"/>
      <c r="F23" s="18">
        <f>F$18*$D23</f>
        <v>0</v>
      </c>
      <c r="G23" s="18">
        <f t="shared" ref="G23:V26" si="8">G$18*$D23</f>
        <v>0</v>
      </c>
      <c r="H23" s="18">
        <f t="shared" si="8"/>
        <v>17.005145088183063</v>
      </c>
      <c r="I23" s="18">
        <f t="shared" si="8"/>
        <v>15.910839844994522</v>
      </c>
      <c r="J23" s="18">
        <f t="shared" si="8"/>
        <v>14.477149212613446</v>
      </c>
      <c r="K23" s="18">
        <f t="shared" si="8"/>
        <v>12.718891476270148</v>
      </c>
      <c r="L23" s="18">
        <f t="shared" si="8"/>
        <v>10.853291127947411</v>
      </c>
      <c r="M23" s="18">
        <f t="shared" si="8"/>
        <v>8.9175472289434659</v>
      </c>
      <c r="N23" s="18">
        <f t="shared" si="8"/>
        <v>2.89650840818791</v>
      </c>
      <c r="O23" s="18">
        <f t="shared" si="8"/>
        <v>2.2197670839831005</v>
      </c>
      <c r="P23" s="18">
        <f t="shared" si="8"/>
        <v>1.6694446631852669</v>
      </c>
      <c r="Q23" s="18">
        <f t="shared" si="8"/>
        <v>1.2860665125227659</v>
      </c>
      <c r="R23" s="18">
        <f t="shared" si="8"/>
        <v>1.0762645470104979</v>
      </c>
      <c r="S23" s="18">
        <f t="shared" si="8"/>
        <v>0.91571628344506228</v>
      </c>
      <c r="T23" s="18">
        <f t="shared" si="8"/>
        <v>0.78359587892226601</v>
      </c>
      <c r="U23" s="18">
        <f t="shared" si="8"/>
        <v>0.65654983384573862</v>
      </c>
      <c r="V23" s="18">
        <f t="shared" si="8"/>
        <v>0.54101763522384339</v>
      </c>
    </row>
    <row r="24" spans="1:35" s="3" customFormat="1" ht="12" x14ac:dyDescent="0.3">
      <c r="C24" s="3" t="s">
        <v>2</v>
      </c>
      <c r="D24" s="35">
        <v>0.43</v>
      </c>
      <c r="E24" s="18"/>
      <c r="F24" s="18">
        <f>F$18*$D24</f>
        <v>0</v>
      </c>
      <c r="G24" s="18">
        <f t="shared" si="8"/>
        <v>0</v>
      </c>
      <c r="H24" s="18">
        <f t="shared" si="8"/>
        <v>19.242664178733467</v>
      </c>
      <c r="I24" s="18">
        <f t="shared" si="8"/>
        <v>18.004371403546433</v>
      </c>
      <c r="J24" s="18">
        <f t="shared" si="8"/>
        <v>16.382037266904689</v>
      </c>
      <c r="K24" s="18">
        <f t="shared" si="8"/>
        <v>14.392429828410956</v>
      </c>
      <c r="L24" s="18">
        <f t="shared" si="8"/>
        <v>12.281355750045753</v>
      </c>
      <c r="M24" s="18">
        <f t="shared" si="8"/>
        <v>10.090908706436027</v>
      </c>
      <c r="N24" s="18">
        <f t="shared" si="8"/>
        <v>3.277627935581056</v>
      </c>
      <c r="O24" s="18">
        <f t="shared" si="8"/>
        <v>2.5118417002966664</v>
      </c>
      <c r="P24" s="18">
        <f t="shared" si="8"/>
        <v>1.8891084346570124</v>
      </c>
      <c r="Q24" s="18">
        <f t="shared" si="8"/>
        <v>1.4552857904862877</v>
      </c>
      <c r="R24" s="18">
        <f t="shared" si="8"/>
        <v>1.2178783031960896</v>
      </c>
      <c r="S24" s="18">
        <f t="shared" si="8"/>
        <v>1.0362052681088862</v>
      </c>
      <c r="T24" s="18">
        <f t="shared" si="8"/>
        <v>0.88670059983309046</v>
      </c>
      <c r="U24" s="18">
        <f t="shared" si="8"/>
        <v>0.74293796987807259</v>
      </c>
      <c r="V24" s="18">
        <f t="shared" si="8"/>
        <v>0.61220416617434914</v>
      </c>
    </row>
    <row r="25" spans="1:35" s="3" customFormat="1" ht="12" x14ac:dyDescent="0.3">
      <c r="C25" s="3" t="s">
        <v>3</v>
      </c>
      <c r="D25" s="35">
        <v>0.13</v>
      </c>
      <c r="E25" s="18"/>
      <c r="F25" s="18">
        <f>F$18*$D25</f>
        <v>0</v>
      </c>
      <c r="G25" s="18">
        <f t="shared" si="8"/>
        <v>0</v>
      </c>
      <c r="H25" s="18">
        <f t="shared" si="8"/>
        <v>5.8175496354310479</v>
      </c>
      <c r="I25" s="18">
        <f t="shared" si="8"/>
        <v>5.4431820522349676</v>
      </c>
      <c r="J25" s="18">
        <f t="shared" si="8"/>
        <v>4.9527089411572316</v>
      </c>
      <c r="K25" s="18">
        <f t="shared" si="8"/>
        <v>4.3511997155661035</v>
      </c>
      <c r="L25" s="18">
        <f t="shared" si="8"/>
        <v>3.7129680174556934</v>
      </c>
      <c r="M25" s="18">
        <f t="shared" si="8"/>
        <v>3.0507398414806595</v>
      </c>
      <c r="N25" s="18">
        <f t="shared" si="8"/>
        <v>0.99091077122217985</v>
      </c>
      <c r="O25" s="18">
        <f t="shared" si="8"/>
        <v>0.75939400241527122</v>
      </c>
      <c r="P25" s="18">
        <f t="shared" si="8"/>
        <v>0.5711258058265386</v>
      </c>
      <c r="Q25" s="18">
        <f t="shared" si="8"/>
        <v>0.43997012270515679</v>
      </c>
      <c r="R25" s="18">
        <f t="shared" si="8"/>
        <v>0.36819576608253873</v>
      </c>
      <c r="S25" s="18">
        <f t="shared" si="8"/>
        <v>0.31327136012594237</v>
      </c>
      <c r="T25" s="18">
        <f t="shared" si="8"/>
        <v>0.26807227436814363</v>
      </c>
      <c r="U25" s="18">
        <f t="shared" si="8"/>
        <v>0.22460915368406847</v>
      </c>
      <c r="V25" s="18">
        <f t="shared" si="8"/>
        <v>0.18508498047131486</v>
      </c>
    </row>
    <row r="26" spans="1:35" s="3" customFormat="1" ht="12" x14ac:dyDescent="0.3">
      <c r="C26" s="3" t="s">
        <v>4</v>
      </c>
      <c r="D26" s="35">
        <v>0.06</v>
      </c>
      <c r="E26" s="18"/>
      <c r="F26" s="18">
        <f>F$18*$D26</f>
        <v>0</v>
      </c>
      <c r="G26" s="18">
        <f t="shared" si="8"/>
        <v>0</v>
      </c>
      <c r="H26" s="18">
        <f t="shared" si="8"/>
        <v>2.6850229086604838</v>
      </c>
      <c r="I26" s="18">
        <f t="shared" si="8"/>
        <v>2.5122378702622927</v>
      </c>
      <c r="J26" s="18">
        <f t="shared" si="8"/>
        <v>2.2858656651494913</v>
      </c>
      <c r="K26" s="18">
        <f t="shared" si="8"/>
        <v>2.0082460225689704</v>
      </c>
      <c r="L26" s="18">
        <f t="shared" si="8"/>
        <v>1.7136775465180121</v>
      </c>
      <c r="M26" s="18">
        <f t="shared" si="8"/>
        <v>1.4080337729910735</v>
      </c>
      <c r="N26" s="18">
        <f t="shared" si="8"/>
        <v>0.45734343287177526</v>
      </c>
      <c r="O26" s="18">
        <f t="shared" si="8"/>
        <v>0.35048953957627904</v>
      </c>
      <c r="P26" s="18">
        <f t="shared" si="8"/>
        <v>0.26359652576609477</v>
      </c>
      <c r="Q26" s="18">
        <f t="shared" si="8"/>
        <v>0.20306313355622618</v>
      </c>
      <c r="R26" s="18">
        <f t="shared" si="8"/>
        <v>0.16993650742271019</v>
      </c>
      <c r="S26" s="18">
        <f t="shared" si="8"/>
        <v>0.14458678159658878</v>
      </c>
      <c r="T26" s="18">
        <f t="shared" si="8"/>
        <v>0.12372566509298936</v>
      </c>
      <c r="U26" s="18">
        <f t="shared" si="8"/>
        <v>0.10366576323880083</v>
      </c>
      <c r="V26" s="18">
        <f t="shared" si="8"/>
        <v>8.5423837140606848E-2</v>
      </c>
    </row>
    <row r="27" spans="1:35" s="3" customFormat="1" ht="12" x14ac:dyDescent="0.3">
      <c r="E27" s="19"/>
      <c r="F27" s="19">
        <f t="shared" ref="F27:V27" si="9">SUM(F23:F26)-F18</f>
        <v>0</v>
      </c>
      <c r="G27" s="19">
        <f t="shared" si="9"/>
        <v>0</v>
      </c>
      <c r="H27" s="19">
        <f t="shared" si="9"/>
        <v>0</v>
      </c>
      <c r="I27" s="19">
        <f t="shared" si="9"/>
        <v>0</v>
      </c>
      <c r="J27" s="19">
        <f t="shared" si="9"/>
        <v>0</v>
      </c>
      <c r="K27" s="19">
        <f t="shared" si="9"/>
        <v>0</v>
      </c>
      <c r="L27" s="19">
        <f t="shared" si="9"/>
        <v>0</v>
      </c>
      <c r="M27" s="19">
        <f t="shared" si="9"/>
        <v>0</v>
      </c>
      <c r="N27" s="19">
        <f t="shared" si="9"/>
        <v>0</v>
      </c>
      <c r="O27" s="19">
        <f t="shared" si="9"/>
        <v>0</v>
      </c>
      <c r="P27" s="19">
        <f t="shared" si="9"/>
        <v>0</v>
      </c>
      <c r="Q27" s="19">
        <f t="shared" si="9"/>
        <v>0</v>
      </c>
      <c r="R27" s="19">
        <f t="shared" si="9"/>
        <v>0</v>
      </c>
      <c r="S27" s="19">
        <f t="shared" si="9"/>
        <v>0</v>
      </c>
      <c r="T27" s="19">
        <f t="shared" si="9"/>
        <v>0</v>
      </c>
      <c r="U27" s="19">
        <f t="shared" si="9"/>
        <v>0</v>
      </c>
      <c r="V27" s="19">
        <f t="shared" si="9"/>
        <v>0</v>
      </c>
    </row>
    <row r="28" spans="1:35" s="3" customFormat="1" ht="12" x14ac:dyDescent="0.3">
      <c r="C28" s="11" t="s">
        <v>412</v>
      </c>
      <c r="D28" s="12"/>
      <c r="E28" s="17"/>
      <c r="F28" s="17"/>
      <c r="G28" s="17"/>
      <c r="H28" s="17"/>
      <c r="I28" s="17"/>
      <c r="J28" s="17"/>
      <c r="K28" s="17"/>
      <c r="L28" s="17"/>
      <c r="M28" s="17"/>
      <c r="N28" s="17"/>
      <c r="O28" s="17"/>
    </row>
    <row r="29" spans="1:35" s="3" customFormat="1" ht="12" x14ac:dyDescent="0.3">
      <c r="C29" s="3" t="s">
        <v>5</v>
      </c>
      <c r="E29" s="17"/>
      <c r="F29" s="17"/>
      <c r="G29" s="17"/>
      <c r="H29" s="17"/>
      <c r="I29" s="17"/>
      <c r="J29" s="17"/>
      <c r="K29" s="17"/>
      <c r="L29" s="17"/>
      <c r="M29" s="17"/>
      <c r="N29" s="17"/>
      <c r="O29" s="17"/>
    </row>
    <row r="30" spans="1:35" s="3" customFormat="1" ht="12" x14ac:dyDescent="0.3">
      <c r="C30" s="3" t="s">
        <v>6</v>
      </c>
      <c r="D30" s="35">
        <v>1</v>
      </c>
      <c r="E30" s="18"/>
      <c r="F30" s="18">
        <f>F23*$D30</f>
        <v>0</v>
      </c>
      <c r="G30" s="18">
        <f t="shared" ref="G30:V30" si="10">G23*$D30</f>
        <v>0</v>
      </c>
      <c r="H30" s="18">
        <f t="shared" si="10"/>
        <v>17.005145088183063</v>
      </c>
      <c r="I30" s="18">
        <f t="shared" si="10"/>
        <v>15.910839844994522</v>
      </c>
      <c r="J30" s="18">
        <f t="shared" si="10"/>
        <v>14.477149212613446</v>
      </c>
      <c r="K30" s="18">
        <f t="shared" si="10"/>
        <v>12.718891476270148</v>
      </c>
      <c r="L30" s="18">
        <f t="shared" si="10"/>
        <v>10.853291127947411</v>
      </c>
      <c r="M30" s="18">
        <f t="shared" si="10"/>
        <v>8.9175472289434659</v>
      </c>
      <c r="N30" s="18">
        <f t="shared" si="10"/>
        <v>2.89650840818791</v>
      </c>
      <c r="O30" s="18">
        <f t="shared" si="10"/>
        <v>2.2197670839831005</v>
      </c>
      <c r="P30" s="18">
        <f t="shared" si="10"/>
        <v>1.6694446631852669</v>
      </c>
      <c r="Q30" s="18">
        <f t="shared" si="10"/>
        <v>1.2860665125227659</v>
      </c>
      <c r="R30" s="18">
        <f t="shared" si="10"/>
        <v>1.0762645470104979</v>
      </c>
      <c r="S30" s="18">
        <f t="shared" si="10"/>
        <v>0.91571628344506228</v>
      </c>
      <c r="T30" s="18">
        <f t="shared" si="10"/>
        <v>0.78359587892226601</v>
      </c>
      <c r="U30" s="18">
        <f t="shared" si="10"/>
        <v>0.65654983384573862</v>
      </c>
      <c r="V30" s="18">
        <f t="shared" si="10"/>
        <v>0.54101763522384339</v>
      </c>
      <c r="W30" s="5"/>
      <c r="X30" s="5"/>
      <c r="Y30" s="5"/>
    </row>
    <row r="31" spans="1:35" s="3" customFormat="1" ht="12" x14ac:dyDescent="0.3">
      <c r="C31" s="3" t="s">
        <v>7</v>
      </c>
      <c r="D31" s="35">
        <v>0.85</v>
      </c>
      <c r="E31" s="18"/>
      <c r="F31" s="18">
        <f>F24*$D31</f>
        <v>0</v>
      </c>
      <c r="G31" s="18">
        <f t="shared" ref="G31:V31" si="11">G24*$D31</f>
        <v>0</v>
      </c>
      <c r="H31" s="18">
        <f t="shared" si="11"/>
        <v>16.356264551923445</v>
      </c>
      <c r="I31" s="18">
        <f t="shared" si="11"/>
        <v>15.303715693014468</v>
      </c>
      <c r="J31" s="18">
        <f t="shared" si="11"/>
        <v>13.924731676868985</v>
      </c>
      <c r="K31" s="18">
        <f t="shared" si="11"/>
        <v>12.233565354149311</v>
      </c>
      <c r="L31" s="18">
        <f t="shared" si="11"/>
        <v>10.43915238753889</v>
      </c>
      <c r="M31" s="18">
        <f t="shared" si="11"/>
        <v>8.5772724004706227</v>
      </c>
      <c r="N31" s="18">
        <f t="shared" si="11"/>
        <v>2.7859837452438976</v>
      </c>
      <c r="O31" s="18">
        <f t="shared" si="11"/>
        <v>2.1350654452521662</v>
      </c>
      <c r="P31" s="18">
        <f t="shared" si="11"/>
        <v>1.6057421694584606</v>
      </c>
      <c r="Q31" s="18">
        <f t="shared" si="11"/>
        <v>1.2369929219133444</v>
      </c>
      <c r="R31" s="18">
        <f t="shared" si="11"/>
        <v>1.0351965577166762</v>
      </c>
      <c r="S31" s="18">
        <f t="shared" si="11"/>
        <v>0.88077447789255325</v>
      </c>
      <c r="T31" s="18">
        <f t="shared" si="11"/>
        <v>0.75369550985812683</v>
      </c>
      <c r="U31" s="18">
        <f t="shared" si="11"/>
        <v>0.63149727439636172</v>
      </c>
      <c r="V31" s="18">
        <f t="shared" si="11"/>
        <v>0.52037354124819679</v>
      </c>
      <c r="W31" s="5"/>
      <c r="X31" s="5"/>
      <c r="Y31" s="5"/>
    </row>
    <row r="32" spans="1:35" s="3" customFormat="1" ht="12" x14ac:dyDescent="0.3">
      <c r="C32" s="3" t="s">
        <v>8</v>
      </c>
      <c r="D32" s="35">
        <v>0.75</v>
      </c>
      <c r="E32" s="18"/>
      <c r="F32" s="18">
        <f>F25*$D32</f>
        <v>0</v>
      </c>
      <c r="G32" s="18">
        <f t="shared" ref="G32:V32" si="12">G25*$D32</f>
        <v>0</v>
      </c>
      <c r="H32" s="18">
        <f t="shared" si="12"/>
        <v>4.3631622265732855</v>
      </c>
      <c r="I32" s="18">
        <f t="shared" si="12"/>
        <v>4.082386539176226</v>
      </c>
      <c r="J32" s="18">
        <f t="shared" si="12"/>
        <v>3.7145317058679237</v>
      </c>
      <c r="K32" s="18">
        <f t="shared" si="12"/>
        <v>3.2633997866745776</v>
      </c>
      <c r="L32" s="18">
        <f t="shared" si="12"/>
        <v>2.7847260130917699</v>
      </c>
      <c r="M32" s="18">
        <f t="shared" si="12"/>
        <v>2.2880548811104946</v>
      </c>
      <c r="N32" s="18">
        <f t="shared" si="12"/>
        <v>0.74318307841663489</v>
      </c>
      <c r="O32" s="18">
        <f t="shared" si="12"/>
        <v>0.56954550181145347</v>
      </c>
      <c r="P32" s="18">
        <f t="shared" si="12"/>
        <v>0.42834435436990392</v>
      </c>
      <c r="Q32" s="18">
        <f t="shared" si="12"/>
        <v>0.32997759202886756</v>
      </c>
      <c r="R32" s="18">
        <f t="shared" si="12"/>
        <v>0.27614682456190404</v>
      </c>
      <c r="S32" s="18">
        <f t="shared" si="12"/>
        <v>0.23495352009445677</v>
      </c>
      <c r="T32" s="18">
        <f t="shared" si="12"/>
        <v>0.20105420577610772</v>
      </c>
      <c r="U32" s="18">
        <f t="shared" si="12"/>
        <v>0.16845686526305137</v>
      </c>
      <c r="V32" s="18">
        <f t="shared" si="12"/>
        <v>0.13881373535348615</v>
      </c>
      <c r="W32" s="5"/>
      <c r="X32" s="5"/>
      <c r="Y32" s="5"/>
    </row>
    <row r="33" spans="1:35" s="3" customFormat="1" ht="12" x14ac:dyDescent="0.3">
      <c r="C33" s="3" t="s">
        <v>9</v>
      </c>
      <c r="D33" s="35">
        <v>0.75</v>
      </c>
      <c r="E33" s="18"/>
      <c r="F33" s="18">
        <f>F26*$D33</f>
        <v>0</v>
      </c>
      <c r="G33" s="18">
        <f t="shared" ref="G33:V33" si="13">G26*$D33</f>
        <v>0</v>
      </c>
      <c r="H33" s="18">
        <f t="shared" si="13"/>
        <v>2.0137671814953628</v>
      </c>
      <c r="I33" s="18">
        <f t="shared" si="13"/>
        <v>1.8841784026967194</v>
      </c>
      <c r="J33" s="18">
        <f t="shared" si="13"/>
        <v>1.7143992488621185</v>
      </c>
      <c r="K33" s="18">
        <f t="shared" si="13"/>
        <v>1.5061845169267278</v>
      </c>
      <c r="L33" s="18">
        <f t="shared" si="13"/>
        <v>1.2852581598885091</v>
      </c>
      <c r="M33" s="18">
        <f t="shared" si="13"/>
        <v>1.0560253297433051</v>
      </c>
      <c r="N33" s="18">
        <f t="shared" si="13"/>
        <v>0.34300757465383147</v>
      </c>
      <c r="O33" s="18">
        <f t="shared" si="13"/>
        <v>0.26286715468220928</v>
      </c>
      <c r="P33" s="18">
        <f t="shared" si="13"/>
        <v>0.19769739432457106</v>
      </c>
      <c r="Q33" s="18">
        <f t="shared" si="13"/>
        <v>0.15229735016716964</v>
      </c>
      <c r="R33" s="18">
        <f t="shared" si="13"/>
        <v>0.12745238056703265</v>
      </c>
      <c r="S33" s="18">
        <f t="shared" si="13"/>
        <v>0.10844008619744158</v>
      </c>
      <c r="T33" s="18">
        <f t="shared" si="13"/>
        <v>9.279424881974202E-2</v>
      </c>
      <c r="U33" s="18">
        <f t="shared" si="13"/>
        <v>7.7749322429100626E-2</v>
      </c>
      <c r="V33" s="18">
        <f t="shared" si="13"/>
        <v>6.4067877855455133E-2</v>
      </c>
      <c r="W33" s="5"/>
      <c r="X33" s="5"/>
      <c r="Y33" s="5"/>
    </row>
    <row r="34" spans="1:35" s="3" customFormat="1" ht="12" x14ac:dyDescent="0.3">
      <c r="C34" s="3" t="s">
        <v>10</v>
      </c>
      <c r="E34" s="19"/>
      <c r="F34" s="19"/>
      <c r="G34" s="19"/>
      <c r="H34" s="19"/>
      <c r="I34" s="19"/>
      <c r="J34" s="19"/>
      <c r="K34" s="19"/>
      <c r="L34" s="19"/>
      <c r="M34" s="19"/>
      <c r="N34" s="19"/>
      <c r="O34" s="19"/>
      <c r="P34" s="19"/>
      <c r="Q34" s="19"/>
      <c r="R34" s="19"/>
      <c r="S34" s="19"/>
      <c r="T34" s="19"/>
      <c r="U34" s="19"/>
      <c r="V34" s="19"/>
    </row>
    <row r="35" spans="1:35" s="3" customFormat="1" ht="12" x14ac:dyDescent="0.3">
      <c r="C35" s="3" t="s">
        <v>6</v>
      </c>
      <c r="D35" s="35">
        <v>0</v>
      </c>
      <c r="E35" s="20"/>
      <c r="F35" s="20">
        <f>F23*$D35</f>
        <v>0</v>
      </c>
      <c r="G35" s="20">
        <f t="shared" ref="G35:V35" si="14">G23*$D35</f>
        <v>0</v>
      </c>
      <c r="H35" s="20">
        <f t="shared" si="14"/>
        <v>0</v>
      </c>
      <c r="I35" s="20">
        <f t="shared" si="14"/>
        <v>0</v>
      </c>
      <c r="J35" s="20">
        <f t="shared" si="14"/>
        <v>0</v>
      </c>
      <c r="K35" s="20">
        <f t="shared" si="14"/>
        <v>0</v>
      </c>
      <c r="L35" s="20">
        <f t="shared" si="14"/>
        <v>0</v>
      </c>
      <c r="M35" s="20">
        <f t="shared" si="14"/>
        <v>0</v>
      </c>
      <c r="N35" s="20">
        <f t="shared" si="14"/>
        <v>0</v>
      </c>
      <c r="O35" s="20">
        <f t="shared" si="14"/>
        <v>0</v>
      </c>
      <c r="P35" s="20">
        <f t="shared" si="14"/>
        <v>0</v>
      </c>
      <c r="Q35" s="20">
        <f t="shared" si="14"/>
        <v>0</v>
      </c>
      <c r="R35" s="20">
        <f t="shared" si="14"/>
        <v>0</v>
      </c>
      <c r="S35" s="20">
        <f t="shared" si="14"/>
        <v>0</v>
      </c>
      <c r="T35" s="20">
        <f t="shared" si="14"/>
        <v>0</v>
      </c>
      <c r="U35" s="20">
        <f t="shared" si="14"/>
        <v>0</v>
      </c>
      <c r="V35" s="20">
        <f t="shared" si="14"/>
        <v>0</v>
      </c>
      <c r="W35" s="5"/>
      <c r="X35" s="5"/>
      <c r="Y35" s="5"/>
    </row>
    <row r="36" spans="1:35" s="3" customFormat="1" ht="12" x14ac:dyDescent="0.3">
      <c r="C36" s="3" t="s">
        <v>7</v>
      </c>
      <c r="D36" s="59">
        <v>4.4999999999999998E-2</v>
      </c>
      <c r="E36" s="20"/>
      <c r="F36" s="20">
        <f>F24*$D36</f>
        <v>0</v>
      </c>
      <c r="G36" s="20">
        <f t="shared" ref="G36:V36" si="15">G24*$D36</f>
        <v>0</v>
      </c>
      <c r="H36" s="20">
        <f t="shared" si="15"/>
        <v>0.86591988804300601</v>
      </c>
      <c r="I36" s="20">
        <f t="shared" si="15"/>
        <v>0.81019671315958941</v>
      </c>
      <c r="J36" s="20">
        <f t="shared" si="15"/>
        <v>0.73719167701071098</v>
      </c>
      <c r="K36" s="20">
        <f t="shared" si="15"/>
        <v>0.64765934227849298</v>
      </c>
      <c r="L36" s="20">
        <f t="shared" si="15"/>
        <v>0.55266100875205881</v>
      </c>
      <c r="M36" s="20">
        <f t="shared" si="15"/>
        <v>0.4540908917896212</v>
      </c>
      <c r="N36" s="20">
        <f t="shared" si="15"/>
        <v>0.14749325710114752</v>
      </c>
      <c r="O36" s="20">
        <f t="shared" si="15"/>
        <v>0.11303287651334998</v>
      </c>
      <c r="P36" s="20">
        <f t="shared" si="15"/>
        <v>8.5009879559565557E-2</v>
      </c>
      <c r="Q36" s="20">
        <f t="shared" si="15"/>
        <v>6.5487860571882939E-2</v>
      </c>
      <c r="R36" s="20">
        <f t="shared" si="15"/>
        <v>5.480452364382403E-2</v>
      </c>
      <c r="S36" s="20">
        <f t="shared" si="15"/>
        <v>4.6629237064899881E-2</v>
      </c>
      <c r="T36" s="20">
        <f t="shared" si="15"/>
        <v>3.990152699248907E-2</v>
      </c>
      <c r="U36" s="20">
        <f t="shared" si="15"/>
        <v>3.3432208644513267E-2</v>
      </c>
      <c r="V36" s="20">
        <f t="shared" si="15"/>
        <v>2.754918747784571E-2</v>
      </c>
      <c r="W36" s="5"/>
      <c r="X36" s="5"/>
      <c r="Y36" s="5"/>
    </row>
    <row r="37" spans="1:35" s="3" customFormat="1" ht="12" x14ac:dyDescent="0.3">
      <c r="C37" s="3" t="s">
        <v>8</v>
      </c>
      <c r="D37" s="59">
        <v>7.4999999999999997E-2</v>
      </c>
      <c r="E37" s="20"/>
      <c r="F37" s="20">
        <f>F25*$D37</f>
        <v>0</v>
      </c>
      <c r="G37" s="20">
        <f t="shared" ref="G37:V37" si="16">G25*$D37</f>
        <v>0</v>
      </c>
      <c r="H37" s="20">
        <f t="shared" si="16"/>
        <v>0.43631622265732856</v>
      </c>
      <c r="I37" s="20">
        <f t="shared" si="16"/>
        <v>0.40823865391762254</v>
      </c>
      <c r="J37" s="20">
        <f t="shared" si="16"/>
        <v>0.37145317058679234</v>
      </c>
      <c r="K37" s="20">
        <f t="shared" si="16"/>
        <v>0.32633997866745773</v>
      </c>
      <c r="L37" s="20">
        <f t="shared" si="16"/>
        <v>0.278472601309177</v>
      </c>
      <c r="M37" s="20">
        <f t="shared" si="16"/>
        <v>0.22880548811104945</v>
      </c>
      <c r="N37" s="20">
        <f t="shared" si="16"/>
        <v>7.4318307841663489E-2</v>
      </c>
      <c r="O37" s="20">
        <f t="shared" si="16"/>
        <v>5.6954550181145341E-2</v>
      </c>
      <c r="P37" s="20">
        <f t="shared" si="16"/>
        <v>4.2834435436990392E-2</v>
      </c>
      <c r="Q37" s="20">
        <f t="shared" si="16"/>
        <v>3.2997759202886758E-2</v>
      </c>
      <c r="R37" s="20">
        <f t="shared" si="16"/>
        <v>2.7614682456190403E-2</v>
      </c>
      <c r="S37" s="20">
        <f t="shared" si="16"/>
        <v>2.3495352009445677E-2</v>
      </c>
      <c r="T37" s="20">
        <f t="shared" si="16"/>
        <v>2.0105420577610771E-2</v>
      </c>
      <c r="U37" s="20">
        <f t="shared" si="16"/>
        <v>1.6845686526305133E-2</v>
      </c>
      <c r="V37" s="20">
        <f t="shared" si="16"/>
        <v>1.3881373535348613E-2</v>
      </c>
      <c r="W37" s="5"/>
      <c r="X37" s="5"/>
      <c r="Y37" s="5"/>
    </row>
    <row r="38" spans="1:35" s="3" customFormat="1" ht="12" x14ac:dyDescent="0.3">
      <c r="C38" s="3" t="s">
        <v>9</v>
      </c>
      <c r="D38" s="59">
        <v>7.4999999999999997E-2</v>
      </c>
      <c r="E38" s="20"/>
      <c r="F38" s="20">
        <f>F26*$D38</f>
        <v>0</v>
      </c>
      <c r="G38" s="20">
        <f t="shared" ref="G38:V38" si="17">G26*$D38</f>
        <v>0</v>
      </c>
      <c r="H38" s="20">
        <f t="shared" si="17"/>
        <v>0.20137671814953628</v>
      </c>
      <c r="I38" s="20">
        <f t="shared" si="17"/>
        <v>0.18841784026967195</v>
      </c>
      <c r="J38" s="20">
        <f t="shared" si="17"/>
        <v>0.17143992488621185</v>
      </c>
      <c r="K38" s="20">
        <f t="shared" si="17"/>
        <v>0.15061845169267277</v>
      </c>
      <c r="L38" s="20">
        <f t="shared" si="17"/>
        <v>0.12852581598885091</v>
      </c>
      <c r="M38" s="20">
        <f t="shared" si="17"/>
        <v>0.1056025329743305</v>
      </c>
      <c r="N38" s="20">
        <f t="shared" si="17"/>
        <v>3.4300757465383143E-2</v>
      </c>
      <c r="O38" s="20">
        <f t="shared" si="17"/>
        <v>2.6286715468220926E-2</v>
      </c>
      <c r="P38" s="20">
        <f t="shared" si="17"/>
        <v>1.9769739432457106E-2</v>
      </c>
      <c r="Q38" s="20">
        <f t="shared" si="17"/>
        <v>1.5229735016716962E-2</v>
      </c>
      <c r="R38" s="20">
        <f t="shared" si="17"/>
        <v>1.2745238056703264E-2</v>
      </c>
      <c r="S38" s="20">
        <f t="shared" si="17"/>
        <v>1.0844008619744158E-2</v>
      </c>
      <c r="T38" s="20">
        <f t="shared" si="17"/>
        <v>9.2794248819742017E-3</v>
      </c>
      <c r="U38" s="20">
        <f t="shared" si="17"/>
        <v>7.7749322429100619E-3</v>
      </c>
      <c r="V38" s="20">
        <f t="shared" si="17"/>
        <v>6.4067877855455138E-3</v>
      </c>
      <c r="W38" s="5"/>
      <c r="X38" s="5"/>
      <c r="Y38" s="5"/>
    </row>
    <row r="39" spans="1:35" s="3" customFormat="1" ht="12" x14ac:dyDescent="0.3">
      <c r="C39" s="3" t="s">
        <v>11</v>
      </c>
      <c r="D39" s="7"/>
      <c r="E39" s="19"/>
      <c r="F39" s="19"/>
      <c r="G39" s="19"/>
      <c r="H39" s="19"/>
      <c r="I39" s="19"/>
      <c r="J39" s="19"/>
      <c r="K39" s="19"/>
      <c r="L39" s="19"/>
      <c r="M39" s="19"/>
      <c r="N39" s="19"/>
      <c r="O39" s="19"/>
      <c r="P39" s="19"/>
      <c r="Q39" s="19"/>
      <c r="R39" s="19"/>
      <c r="S39" s="19"/>
      <c r="T39" s="19"/>
      <c r="U39" s="19"/>
      <c r="V39" s="19"/>
      <c r="W39" s="5"/>
      <c r="X39" s="5"/>
      <c r="Y39" s="5"/>
    </row>
    <row r="40" spans="1:35" s="3" customFormat="1" ht="12" x14ac:dyDescent="0.3">
      <c r="C40" s="3" t="s">
        <v>6</v>
      </c>
      <c r="D40" s="36">
        <v>0</v>
      </c>
      <c r="E40" s="20"/>
      <c r="F40" s="20">
        <f>F23*$D40</f>
        <v>0</v>
      </c>
      <c r="G40" s="20">
        <f>G23*$D40</f>
        <v>0</v>
      </c>
      <c r="H40" s="20">
        <f t="shared" ref="H40:V40" si="18">H23*$D40</f>
        <v>0</v>
      </c>
      <c r="I40" s="20">
        <f t="shared" si="18"/>
        <v>0</v>
      </c>
      <c r="J40" s="20">
        <f t="shared" si="18"/>
        <v>0</v>
      </c>
      <c r="K40" s="20">
        <f t="shared" si="18"/>
        <v>0</v>
      </c>
      <c r="L40" s="20">
        <f t="shared" si="18"/>
        <v>0</v>
      </c>
      <c r="M40" s="20">
        <f t="shared" si="18"/>
        <v>0</v>
      </c>
      <c r="N40" s="20">
        <f t="shared" si="18"/>
        <v>0</v>
      </c>
      <c r="O40" s="20">
        <f t="shared" si="18"/>
        <v>0</v>
      </c>
      <c r="P40" s="20">
        <f t="shared" si="18"/>
        <v>0</v>
      </c>
      <c r="Q40" s="20">
        <f t="shared" si="18"/>
        <v>0</v>
      </c>
      <c r="R40" s="20">
        <f t="shared" si="18"/>
        <v>0</v>
      </c>
      <c r="S40" s="20">
        <f t="shared" si="18"/>
        <v>0</v>
      </c>
      <c r="T40" s="20">
        <f t="shared" si="18"/>
        <v>0</v>
      </c>
      <c r="U40" s="20">
        <f t="shared" si="18"/>
        <v>0</v>
      </c>
      <c r="V40" s="20">
        <f t="shared" si="18"/>
        <v>0</v>
      </c>
      <c r="W40" s="5"/>
      <c r="X40" s="5"/>
      <c r="Y40" s="5"/>
    </row>
    <row r="41" spans="1:35" s="3" customFormat="1" ht="12" x14ac:dyDescent="0.3">
      <c r="C41" s="3" t="s">
        <v>7</v>
      </c>
      <c r="D41" s="60">
        <v>0.105</v>
      </c>
      <c r="E41" s="20"/>
      <c r="F41" s="20">
        <f>F24*$D41</f>
        <v>0</v>
      </c>
      <c r="G41" s="20">
        <f t="shared" ref="G41:V41" si="19">G24*$D41</f>
        <v>0</v>
      </c>
      <c r="H41" s="20">
        <f t="shared" si="19"/>
        <v>2.0204797387670141</v>
      </c>
      <c r="I41" s="20">
        <f t="shared" si="19"/>
        <v>1.8904589973723753</v>
      </c>
      <c r="J41" s="20">
        <f t="shared" si="19"/>
        <v>1.7201139130249923</v>
      </c>
      <c r="K41" s="20">
        <f t="shared" si="19"/>
        <v>1.5112051319831503</v>
      </c>
      <c r="L41" s="20">
        <f t="shared" si="19"/>
        <v>1.2895423537548041</v>
      </c>
      <c r="M41" s="20">
        <f t="shared" si="19"/>
        <v>1.0595454141757827</v>
      </c>
      <c r="N41" s="20">
        <f t="shared" si="19"/>
        <v>0.34415093323601087</v>
      </c>
      <c r="O41" s="20">
        <f t="shared" si="19"/>
        <v>0.26374337853114999</v>
      </c>
      <c r="P41" s="20">
        <f t="shared" si="19"/>
        <v>0.1983563856389863</v>
      </c>
      <c r="Q41" s="20">
        <f t="shared" si="19"/>
        <v>0.1528050080010602</v>
      </c>
      <c r="R41" s="20">
        <f t="shared" si="19"/>
        <v>0.12787722183558939</v>
      </c>
      <c r="S41" s="20">
        <f t="shared" si="19"/>
        <v>0.10880155315143306</v>
      </c>
      <c r="T41" s="20">
        <f t="shared" si="19"/>
        <v>9.3103562982474491E-2</v>
      </c>
      <c r="U41" s="20">
        <f t="shared" si="19"/>
        <v>7.8008486837197619E-2</v>
      </c>
      <c r="V41" s="20">
        <f t="shared" si="19"/>
        <v>6.4281437448306653E-2</v>
      </c>
      <c r="W41" s="5"/>
      <c r="X41" s="5"/>
      <c r="Y41" s="5"/>
    </row>
    <row r="42" spans="1:35" s="3" customFormat="1" ht="12" x14ac:dyDescent="0.3">
      <c r="C42" s="3" t="s">
        <v>8</v>
      </c>
      <c r="D42" s="60">
        <v>0.17499999999999999</v>
      </c>
      <c r="E42" s="20"/>
      <c r="F42" s="20">
        <f>F25*$D42</f>
        <v>0</v>
      </c>
      <c r="G42" s="20">
        <f t="shared" ref="G42:V42" si="20">G25*$D42</f>
        <v>0</v>
      </c>
      <c r="H42" s="20">
        <f t="shared" si="20"/>
        <v>1.0180711862004332</v>
      </c>
      <c r="I42" s="20">
        <f t="shared" si="20"/>
        <v>0.95255685914111932</v>
      </c>
      <c r="J42" s="20">
        <f t="shared" si="20"/>
        <v>0.86672406470251551</v>
      </c>
      <c r="K42" s="20">
        <f t="shared" si="20"/>
        <v>0.76145995022406809</v>
      </c>
      <c r="L42" s="20">
        <f t="shared" si="20"/>
        <v>0.64976940305474629</v>
      </c>
      <c r="M42" s="20">
        <f t="shared" si="20"/>
        <v>0.53387947225911536</v>
      </c>
      <c r="N42" s="20">
        <f t="shared" si="20"/>
        <v>0.17340938496388147</v>
      </c>
      <c r="O42" s="20">
        <f t="shared" si="20"/>
        <v>0.13289395042267246</v>
      </c>
      <c r="P42" s="20">
        <f t="shared" si="20"/>
        <v>9.9947016019644244E-2</v>
      </c>
      <c r="Q42" s="20">
        <f t="shared" si="20"/>
        <v>7.6994771473402432E-2</v>
      </c>
      <c r="R42" s="20">
        <f t="shared" si="20"/>
        <v>6.4434259064444277E-2</v>
      </c>
      <c r="S42" s="20">
        <f t="shared" si="20"/>
        <v>5.4822488022039907E-2</v>
      </c>
      <c r="T42" s="20">
        <f t="shared" si="20"/>
        <v>4.6912648014425129E-2</v>
      </c>
      <c r="U42" s="20">
        <f t="shared" si="20"/>
        <v>3.9306601894711982E-2</v>
      </c>
      <c r="V42" s="20">
        <f t="shared" si="20"/>
        <v>3.23898715824801E-2</v>
      </c>
      <c r="W42" s="5"/>
      <c r="X42" s="5"/>
      <c r="Y42" s="5"/>
    </row>
    <row r="43" spans="1:35" s="3" customFormat="1" ht="12" x14ac:dyDescent="0.3">
      <c r="C43" s="3" t="s">
        <v>9</v>
      </c>
      <c r="D43" s="60">
        <v>0.17499999999999999</v>
      </c>
      <c r="E43" s="20"/>
      <c r="F43" s="20">
        <f>F26*$D43</f>
        <v>0</v>
      </c>
      <c r="G43" s="20">
        <f t="shared" ref="G43:V43" si="21">G26*$D43</f>
        <v>0</v>
      </c>
      <c r="H43" s="20">
        <f t="shared" si="21"/>
        <v>0.4698790090155846</v>
      </c>
      <c r="I43" s="20">
        <f t="shared" si="21"/>
        <v>0.43964162729590117</v>
      </c>
      <c r="J43" s="20">
        <f t="shared" si="21"/>
        <v>0.40002649140116098</v>
      </c>
      <c r="K43" s="20">
        <f t="shared" si="21"/>
        <v>0.35144305394956982</v>
      </c>
      <c r="L43" s="20">
        <f t="shared" si="21"/>
        <v>0.29989357064065209</v>
      </c>
      <c r="M43" s="20">
        <f t="shared" si="21"/>
        <v>0.24640591027343783</v>
      </c>
      <c r="N43" s="20">
        <f t="shared" si="21"/>
        <v>8.0035100752560664E-2</v>
      </c>
      <c r="O43" s="20">
        <f t="shared" si="21"/>
        <v>6.1335669425848831E-2</v>
      </c>
      <c r="P43" s="20">
        <f t="shared" si="21"/>
        <v>4.6129392009066579E-2</v>
      </c>
      <c r="Q43" s="20">
        <f t="shared" si="21"/>
        <v>3.5536048372339576E-2</v>
      </c>
      <c r="R43" s="20">
        <f t="shared" si="21"/>
        <v>2.9738888798974281E-2</v>
      </c>
      <c r="S43" s="20">
        <f t="shared" si="21"/>
        <v>2.5302686779403033E-2</v>
      </c>
      <c r="T43" s="20">
        <f t="shared" si="21"/>
        <v>2.1651991391273138E-2</v>
      </c>
      <c r="U43" s="20">
        <f t="shared" si="21"/>
        <v>1.8141508566790143E-2</v>
      </c>
      <c r="V43" s="20">
        <f t="shared" si="21"/>
        <v>1.4949171499606197E-2</v>
      </c>
      <c r="W43" s="5"/>
      <c r="X43" s="5"/>
      <c r="Y43" s="5"/>
    </row>
    <row r="44" spans="1:35" s="3" customFormat="1" ht="12" x14ac:dyDescent="0.3">
      <c r="D44" s="7"/>
      <c r="E44" s="20"/>
      <c r="F44" s="19">
        <f t="shared" ref="F44:V44" si="22">SUM(F30:F43)-F18</f>
        <v>0</v>
      </c>
      <c r="G44" s="19">
        <f t="shared" si="22"/>
        <v>0</v>
      </c>
      <c r="H44" s="19">
        <f t="shared" si="22"/>
        <v>0</v>
      </c>
      <c r="I44" s="19">
        <f t="shared" si="22"/>
        <v>0</v>
      </c>
      <c r="J44" s="19">
        <f t="shared" si="22"/>
        <v>0</v>
      </c>
      <c r="K44" s="19">
        <f t="shared" si="22"/>
        <v>0</v>
      </c>
      <c r="L44" s="19">
        <f t="shared" si="22"/>
        <v>0</v>
      </c>
      <c r="M44" s="19">
        <f t="shared" si="22"/>
        <v>0</v>
      </c>
      <c r="N44" s="19">
        <f t="shared" si="22"/>
        <v>0</v>
      </c>
      <c r="O44" s="19">
        <f t="shared" si="22"/>
        <v>0</v>
      </c>
      <c r="P44" s="19">
        <f t="shared" si="22"/>
        <v>0</v>
      </c>
      <c r="Q44" s="19">
        <f t="shared" si="22"/>
        <v>0</v>
      </c>
      <c r="R44" s="19">
        <f t="shared" si="22"/>
        <v>0</v>
      </c>
      <c r="S44" s="19">
        <f t="shared" si="22"/>
        <v>0</v>
      </c>
      <c r="T44" s="19">
        <f t="shared" si="22"/>
        <v>0</v>
      </c>
      <c r="U44" s="19">
        <f t="shared" si="22"/>
        <v>0</v>
      </c>
      <c r="V44" s="19">
        <f t="shared" si="22"/>
        <v>0</v>
      </c>
    </row>
    <row r="45" spans="1:35" s="17" customFormat="1" ht="12" x14ac:dyDescent="0.3">
      <c r="F45" s="19"/>
      <c r="G45" s="19"/>
      <c r="H45" s="19"/>
      <c r="I45" s="19"/>
      <c r="J45" s="19"/>
      <c r="K45" s="19"/>
      <c r="L45" s="19"/>
      <c r="M45" s="19"/>
      <c r="N45" s="19"/>
      <c r="O45" s="19"/>
      <c r="P45" s="19"/>
      <c r="Q45" s="19"/>
      <c r="R45" s="19"/>
      <c r="S45" s="19"/>
      <c r="T45" s="19"/>
      <c r="U45" s="19"/>
      <c r="V45" s="19"/>
    </row>
    <row r="46" spans="1:35" s="3" customFormat="1" ht="12" x14ac:dyDescent="0.3">
      <c r="A46" s="17"/>
      <c r="C46" s="11" t="s">
        <v>105</v>
      </c>
      <c r="D46" s="12"/>
      <c r="E46" s="17"/>
      <c r="F46" s="19"/>
      <c r="G46" s="19"/>
      <c r="H46" s="19"/>
      <c r="I46" s="19"/>
      <c r="J46" s="19"/>
      <c r="K46" s="19"/>
      <c r="L46" s="19"/>
      <c r="M46" s="19"/>
      <c r="N46" s="19"/>
      <c r="O46" s="19"/>
      <c r="P46" s="19"/>
      <c r="Q46" s="19"/>
      <c r="R46" s="19"/>
      <c r="S46" s="19"/>
      <c r="T46" s="19"/>
      <c r="U46" s="19"/>
      <c r="V46" s="19"/>
      <c r="W46" s="17"/>
      <c r="X46" s="17"/>
      <c r="Y46" s="17"/>
      <c r="Z46" s="17"/>
      <c r="AA46" s="17"/>
      <c r="AB46" s="17"/>
      <c r="AC46" s="17"/>
      <c r="AD46" s="17"/>
      <c r="AE46" s="17"/>
      <c r="AF46" s="17"/>
      <c r="AG46" s="17"/>
      <c r="AH46" s="17"/>
      <c r="AI46" s="17"/>
    </row>
    <row r="47" spans="1:35" s="3" customFormat="1" ht="12" x14ac:dyDescent="0.3">
      <c r="A47" s="17"/>
      <c r="C47" s="3" t="s">
        <v>54</v>
      </c>
      <c r="D47" s="37">
        <v>0.5</v>
      </c>
      <c r="E47" s="17"/>
      <c r="F47" s="19"/>
      <c r="G47" s="19"/>
      <c r="H47" s="19"/>
      <c r="I47" s="19"/>
      <c r="J47" s="19"/>
      <c r="K47" s="19"/>
      <c r="L47" s="19"/>
      <c r="M47" s="19"/>
      <c r="N47" s="19"/>
      <c r="O47" s="19"/>
      <c r="P47" s="19"/>
      <c r="Q47" s="19"/>
      <c r="R47" s="19"/>
      <c r="S47" s="19"/>
      <c r="T47" s="19"/>
      <c r="U47" s="19"/>
      <c r="V47" s="19"/>
      <c r="W47" s="17"/>
      <c r="X47" s="17"/>
      <c r="Y47" s="17"/>
      <c r="Z47" s="17"/>
      <c r="AA47" s="17"/>
      <c r="AB47" s="17"/>
      <c r="AC47" s="17"/>
      <c r="AD47" s="17"/>
      <c r="AE47" s="17"/>
      <c r="AF47" s="17"/>
      <c r="AG47" s="17"/>
      <c r="AH47" s="17"/>
      <c r="AI47" s="17"/>
    </row>
    <row r="48" spans="1:35" s="3" customFormat="1" ht="12" x14ac:dyDescent="0.3">
      <c r="A48" s="17"/>
      <c r="C48" s="3" t="s">
        <v>55</v>
      </c>
      <c r="D48" s="37">
        <v>0.5</v>
      </c>
      <c r="E48" s="17"/>
      <c r="F48" s="19"/>
      <c r="G48" s="19"/>
      <c r="H48" s="19"/>
      <c r="I48" s="19"/>
      <c r="J48" s="19"/>
      <c r="K48" s="19"/>
      <c r="L48" s="19"/>
      <c r="M48" s="19"/>
      <c r="N48" s="19"/>
      <c r="O48" s="19"/>
      <c r="P48" s="19"/>
      <c r="Q48" s="19"/>
      <c r="R48" s="19"/>
      <c r="S48" s="19"/>
      <c r="T48" s="19"/>
      <c r="U48" s="19"/>
      <c r="V48" s="19"/>
      <c r="W48" s="17"/>
      <c r="X48" s="17"/>
      <c r="Y48" s="17"/>
      <c r="Z48" s="17"/>
      <c r="AA48" s="17"/>
      <c r="AB48" s="17"/>
      <c r="AC48" s="17"/>
      <c r="AD48" s="17"/>
      <c r="AE48" s="17"/>
      <c r="AF48" s="17"/>
      <c r="AG48" s="17"/>
      <c r="AH48" s="17"/>
      <c r="AI48" s="17"/>
    </row>
    <row r="49" spans="1:37" s="3" customFormat="1" ht="12" x14ac:dyDescent="0.3">
      <c r="A49" s="17"/>
      <c r="C49" s="3" t="s">
        <v>15</v>
      </c>
      <c r="D49" s="8" t="s">
        <v>17</v>
      </c>
      <c r="E49" s="17"/>
      <c r="F49" s="20">
        <f t="shared" ref="F49:V49" si="23">SUM(F35:F38)/$D$76*$D$47</f>
        <v>0</v>
      </c>
      <c r="G49" s="20">
        <f t="shared" si="23"/>
        <v>0</v>
      </c>
      <c r="H49" s="20">
        <f>SUM(H35:H38)/$D$76*$D$47</f>
        <v>0.50120427628329034</v>
      </c>
      <c r="I49" s="20">
        <f t="shared" si="23"/>
        <v>0.46895106911562795</v>
      </c>
      <c r="J49" s="20">
        <f t="shared" si="23"/>
        <v>0.42669492416123839</v>
      </c>
      <c r="K49" s="20">
        <f t="shared" si="23"/>
        <v>0.37487259087954117</v>
      </c>
      <c r="L49" s="20">
        <f t="shared" si="23"/>
        <v>0.31988647535002895</v>
      </c>
      <c r="M49" s="20">
        <f t="shared" si="23"/>
        <v>0.26283297095833374</v>
      </c>
      <c r="N49" s="20">
        <f t="shared" si="23"/>
        <v>8.5370774136064712E-2</v>
      </c>
      <c r="O49" s="20">
        <f t="shared" si="23"/>
        <v>6.5424714054238747E-2</v>
      </c>
      <c r="P49" s="20">
        <f t="shared" si="23"/>
        <v>4.9204684809671023E-2</v>
      </c>
      <c r="Q49" s="20">
        <f t="shared" si="23"/>
        <v>3.7905118263828884E-2</v>
      </c>
      <c r="R49" s="20">
        <f t="shared" si="23"/>
        <v>3.1721481385572563E-2</v>
      </c>
      <c r="S49" s="20">
        <f t="shared" si="23"/>
        <v>2.6989532564696574E-2</v>
      </c>
      <c r="T49" s="20">
        <f t="shared" si="23"/>
        <v>2.3095457484024681E-2</v>
      </c>
      <c r="U49" s="20">
        <f t="shared" si="23"/>
        <v>1.9350942471242822E-2</v>
      </c>
      <c r="V49" s="20">
        <f t="shared" si="23"/>
        <v>1.594578293291328E-2</v>
      </c>
      <c r="W49" s="17"/>
      <c r="X49" s="17"/>
      <c r="Y49" s="17"/>
      <c r="Z49" s="17"/>
      <c r="AA49" s="17"/>
      <c r="AB49" s="17"/>
      <c r="AC49" s="17"/>
      <c r="AD49" s="17"/>
      <c r="AE49" s="17"/>
      <c r="AF49" s="17"/>
      <c r="AG49" s="17"/>
      <c r="AH49" s="17"/>
      <c r="AI49" s="17"/>
      <c r="AJ49" s="17"/>
      <c r="AK49" s="17"/>
    </row>
    <row r="50" spans="1:37" s="3" customFormat="1" ht="12" x14ac:dyDescent="0.3">
      <c r="A50" s="17"/>
      <c r="C50" s="3" t="s">
        <v>16</v>
      </c>
      <c r="D50" s="8" t="s">
        <v>17</v>
      </c>
      <c r="E50" s="17"/>
      <c r="F50" s="20">
        <f t="shared" ref="F50:V50" si="24">SUM(F40:F43)/$D$76*$D$48</f>
        <v>0</v>
      </c>
      <c r="G50" s="20">
        <f t="shared" si="24"/>
        <v>0</v>
      </c>
      <c r="H50" s="20">
        <f t="shared" si="24"/>
        <v>1.1694766446610105</v>
      </c>
      <c r="I50" s="20">
        <f t="shared" si="24"/>
        <v>1.0942191612697985</v>
      </c>
      <c r="J50" s="20">
        <f t="shared" si="24"/>
        <v>0.99562148970955633</v>
      </c>
      <c r="K50" s="20">
        <f t="shared" si="24"/>
        <v>0.87470271205226269</v>
      </c>
      <c r="L50" s="20">
        <f t="shared" si="24"/>
        <v>0.74640177581673417</v>
      </c>
      <c r="M50" s="20">
        <f t="shared" si="24"/>
        <v>0.6132769322361119</v>
      </c>
      <c r="N50" s="20">
        <f t="shared" si="24"/>
        <v>0.19919847298415103</v>
      </c>
      <c r="O50" s="20">
        <f t="shared" si="24"/>
        <v>0.1526576661265571</v>
      </c>
      <c r="P50" s="20">
        <f t="shared" si="24"/>
        <v>0.11481093122256571</v>
      </c>
      <c r="Q50" s="20">
        <f t="shared" si="24"/>
        <v>8.8445275948934074E-2</v>
      </c>
      <c r="R50" s="20">
        <f t="shared" si="24"/>
        <v>7.4016789899669311E-2</v>
      </c>
      <c r="S50" s="20">
        <f t="shared" si="24"/>
        <v>6.2975575984292001E-2</v>
      </c>
      <c r="T50" s="20">
        <f t="shared" si="24"/>
        <v>5.3889400796057585E-2</v>
      </c>
      <c r="U50" s="20">
        <f t="shared" si="24"/>
        <v>4.5152199099566581E-2</v>
      </c>
      <c r="V50" s="20">
        <f t="shared" si="24"/>
        <v>3.7206826843464318E-2</v>
      </c>
      <c r="W50" s="17"/>
      <c r="X50" s="17"/>
      <c r="Y50" s="17"/>
      <c r="Z50" s="17"/>
      <c r="AA50" s="17"/>
      <c r="AB50" s="17"/>
      <c r="AC50" s="17"/>
      <c r="AD50" s="17"/>
      <c r="AE50" s="17"/>
      <c r="AF50" s="17"/>
      <c r="AG50" s="17"/>
      <c r="AH50" s="17"/>
      <c r="AI50" s="17"/>
      <c r="AJ50" s="17"/>
      <c r="AK50" s="17"/>
    </row>
    <row r="51" spans="1:37" s="3" customFormat="1" ht="12" x14ac:dyDescent="0.3">
      <c r="A51" s="17"/>
      <c r="C51" s="3" t="s">
        <v>56</v>
      </c>
      <c r="D51" s="8" t="s">
        <v>17</v>
      </c>
      <c r="E51" s="17"/>
      <c r="F51" s="20">
        <f>SUM(F49:F50)</f>
        <v>0</v>
      </c>
      <c r="G51" s="20">
        <f t="shared" ref="G51" si="25">SUM(G49:G50)</f>
        <v>0</v>
      </c>
      <c r="H51" s="20">
        <f t="shared" ref="H51" si="26">SUM(H49:H50)</f>
        <v>1.6706809209443008</v>
      </c>
      <c r="I51" s="20">
        <f t="shared" ref="I51" si="27">SUM(I49:I50)</f>
        <v>1.5631702303854265</v>
      </c>
      <c r="J51" s="20">
        <f>SUM(J49:J50)</f>
        <v>1.4223164138707947</v>
      </c>
      <c r="K51" s="20">
        <f t="shared" ref="K51" si="28">SUM(K49:K50)</f>
        <v>1.2495753029318037</v>
      </c>
      <c r="L51" s="20">
        <f t="shared" ref="L51" si="29">SUM(L49:L50)</f>
        <v>1.0662882511667631</v>
      </c>
      <c r="M51" s="20">
        <f t="shared" ref="M51" si="30">SUM(M49:M50)</f>
        <v>0.8761099031944457</v>
      </c>
      <c r="N51" s="20">
        <f t="shared" ref="N51" si="31">SUM(N49:N50)</f>
        <v>0.28456924712021575</v>
      </c>
      <c r="O51" s="20">
        <f t="shared" ref="O51" si="32">SUM(O49:O50)</f>
        <v>0.21808238018079584</v>
      </c>
      <c r="P51" s="20">
        <f t="shared" ref="P51" si="33">SUM(P49:P50)</f>
        <v>0.16401561603223674</v>
      </c>
      <c r="Q51" s="20">
        <f t="shared" ref="Q51" si="34">SUM(Q49:Q50)</f>
        <v>0.12635039421276295</v>
      </c>
      <c r="R51" s="20">
        <f t="shared" ref="R51" si="35">SUM(R49:R50)</f>
        <v>0.10573827128524188</v>
      </c>
      <c r="S51" s="20">
        <f t="shared" ref="S51" si="36">SUM(S49:S50)</f>
        <v>8.9965108548988579E-2</v>
      </c>
      <c r="T51" s="20">
        <f t="shared" ref="T51" si="37">SUM(T49:T50)</f>
        <v>7.6984858280082266E-2</v>
      </c>
      <c r="U51" s="20">
        <f t="shared" ref="U51" si="38">SUM(U49:U50)</f>
        <v>6.45031415708094E-2</v>
      </c>
      <c r="V51" s="20">
        <f t="shared" ref="V51" si="39">SUM(V49:V50)</f>
        <v>5.3152609776377598E-2</v>
      </c>
      <c r="W51" s="17"/>
      <c r="X51" s="16"/>
      <c r="Y51" s="16"/>
      <c r="Z51" s="16"/>
      <c r="AA51" s="16"/>
      <c r="AB51" s="16"/>
      <c r="AC51" s="16"/>
      <c r="AD51" s="16"/>
      <c r="AE51" s="17"/>
      <c r="AF51" s="17"/>
      <c r="AG51" s="17"/>
      <c r="AH51" s="17"/>
      <c r="AI51" s="17"/>
      <c r="AJ51" s="17"/>
      <c r="AK51" s="17"/>
    </row>
    <row r="52" spans="1:37" s="3" customFormat="1" ht="12" x14ac:dyDescent="0.3">
      <c r="A52" s="17"/>
      <c r="C52" s="3" t="s">
        <v>12</v>
      </c>
      <c r="D52" s="37">
        <v>8</v>
      </c>
      <c r="E52" s="17"/>
      <c r="F52" s="19"/>
      <c r="G52" s="19"/>
      <c r="H52" s="19"/>
      <c r="I52" s="19"/>
      <c r="J52" s="19"/>
      <c r="K52" s="19"/>
      <c r="L52" s="19"/>
      <c r="M52" s="19"/>
      <c r="N52" s="19"/>
      <c r="O52" s="19"/>
      <c r="P52" s="19"/>
      <c r="Q52" s="19"/>
      <c r="R52" s="19"/>
      <c r="S52" s="19"/>
      <c r="T52" s="19"/>
      <c r="U52" s="19"/>
      <c r="V52" s="19"/>
      <c r="W52" s="17"/>
      <c r="X52" s="17"/>
      <c r="Y52" s="17"/>
      <c r="Z52" s="17"/>
      <c r="AA52" s="17"/>
      <c r="AB52" s="17"/>
      <c r="AC52" s="17"/>
      <c r="AD52" s="17"/>
      <c r="AE52" s="17"/>
      <c r="AF52" s="17"/>
      <c r="AG52" s="17"/>
      <c r="AH52" s="17"/>
      <c r="AI52" s="17"/>
      <c r="AJ52" s="17"/>
      <c r="AK52" s="17"/>
    </row>
    <row r="53" spans="1:37" s="3" customFormat="1" ht="12" x14ac:dyDescent="0.3">
      <c r="A53" s="17"/>
      <c r="C53" s="3" t="s">
        <v>13</v>
      </c>
      <c r="D53" s="37">
        <v>220</v>
      </c>
      <c r="E53" s="17"/>
      <c r="F53" s="19"/>
      <c r="G53" s="19"/>
      <c r="H53" s="19"/>
      <c r="I53" s="19"/>
      <c r="J53" s="19"/>
      <c r="K53" s="19"/>
      <c r="L53" s="19"/>
      <c r="M53" s="19"/>
      <c r="N53" s="19"/>
      <c r="O53" s="19"/>
      <c r="P53" s="19"/>
      <c r="Q53" s="19"/>
      <c r="R53" s="19"/>
      <c r="S53" s="19"/>
      <c r="T53" s="19"/>
      <c r="U53" s="19"/>
      <c r="V53" s="19"/>
      <c r="W53" s="17"/>
      <c r="X53" s="17"/>
      <c r="Y53" s="17"/>
      <c r="Z53" s="17"/>
      <c r="AA53" s="17"/>
      <c r="AB53" s="17"/>
      <c r="AC53" s="17"/>
      <c r="AD53" s="17"/>
      <c r="AE53" s="17"/>
      <c r="AF53" s="17"/>
      <c r="AG53" s="17"/>
      <c r="AH53" s="17"/>
      <c r="AI53" s="17"/>
      <c r="AJ53" s="17"/>
      <c r="AK53" s="17"/>
    </row>
    <row r="54" spans="1:37" s="3" customFormat="1" ht="12" x14ac:dyDescent="0.3">
      <c r="A54" s="17"/>
      <c r="C54" s="3" t="s">
        <v>18</v>
      </c>
      <c r="D54" s="8" t="s">
        <v>14</v>
      </c>
      <c r="E54" s="17"/>
      <c r="F54" s="21">
        <f t="shared" ref="F54:V55" si="40">F49/$D$52/$D$53*1000000</f>
        <v>0</v>
      </c>
      <c r="G54" s="21">
        <f t="shared" si="40"/>
        <v>0</v>
      </c>
      <c r="H54" s="21">
        <f t="shared" si="40"/>
        <v>284.7751569791422</v>
      </c>
      <c r="I54" s="21">
        <f t="shared" si="40"/>
        <v>266.44947108842496</v>
      </c>
      <c r="J54" s="21">
        <f t="shared" si="40"/>
        <v>242.44029781888545</v>
      </c>
      <c r="K54" s="21">
        <f t="shared" si="40"/>
        <v>212.99579027246659</v>
      </c>
      <c r="L54" s="21">
        <f t="shared" si="40"/>
        <v>181.75367917615281</v>
      </c>
      <c r="M54" s="21">
        <f t="shared" si="40"/>
        <v>149.33691531723508</v>
      </c>
      <c r="N54" s="21">
        <f t="shared" si="40"/>
        <v>48.506121668218583</v>
      </c>
      <c r="O54" s="21">
        <f t="shared" si="40"/>
        <v>37.173132985362926</v>
      </c>
      <c r="P54" s="21">
        <f t="shared" si="40"/>
        <v>27.957207278222171</v>
      </c>
      <c r="Q54" s="21">
        <f t="shared" si="40"/>
        <v>21.536999013539138</v>
      </c>
      <c r="R54" s="21">
        <f t="shared" si="40"/>
        <v>18.023568969075317</v>
      </c>
      <c r="S54" s="21">
        <f t="shared" si="40"/>
        <v>15.334961684486689</v>
      </c>
      <c r="T54" s="21">
        <f t="shared" si="40"/>
        <v>13.122419025014024</v>
      </c>
      <c r="U54" s="21">
        <f t="shared" si="40"/>
        <v>10.994853676842512</v>
      </c>
      <c r="V54" s="21">
        <f t="shared" si="40"/>
        <v>9.0601039391552725</v>
      </c>
      <c r="W54" s="17"/>
      <c r="X54" s="31"/>
      <c r="Y54" s="31"/>
      <c r="Z54" s="31"/>
      <c r="AA54" s="31"/>
      <c r="AB54" s="31"/>
      <c r="AC54" s="31"/>
      <c r="AD54" s="31"/>
      <c r="AE54" s="17"/>
      <c r="AF54" s="17"/>
      <c r="AG54" s="17"/>
      <c r="AH54" s="17"/>
      <c r="AI54" s="17"/>
      <c r="AJ54" s="17"/>
      <c r="AK54" s="17"/>
    </row>
    <row r="55" spans="1:37" s="3" customFormat="1" ht="12" x14ac:dyDescent="0.3">
      <c r="A55" s="17"/>
      <c r="C55" s="3" t="s">
        <v>19</v>
      </c>
      <c r="D55" s="8" t="s">
        <v>14</v>
      </c>
      <c r="E55" s="17"/>
      <c r="F55" s="21">
        <f t="shared" si="40"/>
        <v>0</v>
      </c>
      <c r="G55" s="21">
        <f t="shared" si="40"/>
        <v>0</v>
      </c>
      <c r="H55" s="21">
        <f t="shared" si="40"/>
        <v>664.47536628466514</v>
      </c>
      <c r="I55" s="21">
        <f t="shared" si="40"/>
        <v>621.7154325396582</v>
      </c>
      <c r="J55" s="21">
        <f t="shared" si="40"/>
        <v>565.69402824406609</v>
      </c>
      <c r="K55" s="21">
        <f t="shared" si="40"/>
        <v>496.99017730242196</v>
      </c>
      <c r="L55" s="21">
        <f t="shared" si="40"/>
        <v>424.09191807768985</v>
      </c>
      <c r="M55" s="21">
        <f t="shared" si="40"/>
        <v>348.4528024068818</v>
      </c>
      <c r="N55" s="21">
        <f t="shared" si="40"/>
        <v>113.18095055917672</v>
      </c>
      <c r="O55" s="21">
        <f t="shared" si="40"/>
        <v>86.737310299180166</v>
      </c>
      <c r="P55" s="21">
        <f t="shared" si="40"/>
        <v>65.233483649185061</v>
      </c>
      <c r="Q55" s="21">
        <f t="shared" si="40"/>
        <v>50.252997698257992</v>
      </c>
      <c r="R55" s="21">
        <f t="shared" si="40"/>
        <v>42.054994261175743</v>
      </c>
      <c r="S55" s="21">
        <f t="shared" si="40"/>
        <v>35.781577263802269</v>
      </c>
      <c r="T55" s="21">
        <f t="shared" si="40"/>
        <v>30.618977725032721</v>
      </c>
      <c r="U55" s="21">
        <f t="shared" si="40"/>
        <v>25.654658579299195</v>
      </c>
      <c r="V55" s="21">
        <f t="shared" si="40"/>
        <v>21.140242524695637</v>
      </c>
      <c r="W55" s="17"/>
      <c r="X55" s="31"/>
      <c r="Y55" s="31"/>
      <c r="Z55" s="31"/>
      <c r="AA55" s="31"/>
      <c r="AB55" s="31"/>
      <c r="AC55" s="31"/>
      <c r="AD55" s="31"/>
      <c r="AE55" s="17"/>
      <c r="AF55" s="17"/>
      <c r="AG55" s="17"/>
      <c r="AH55" s="17"/>
      <c r="AI55" s="17"/>
      <c r="AJ55" s="17"/>
      <c r="AK55" s="17"/>
    </row>
    <row r="56" spans="1:37" s="3" customFormat="1" ht="12" x14ac:dyDescent="0.3">
      <c r="A56" s="17"/>
      <c r="C56" s="9" t="s">
        <v>57</v>
      </c>
      <c r="D56" s="8" t="s">
        <v>14</v>
      </c>
      <c r="E56" s="17"/>
      <c r="F56" s="22">
        <f t="shared" ref="F56:V56" si="41">SUM(F54:F55)</f>
        <v>0</v>
      </c>
      <c r="G56" s="22">
        <f t="shared" si="41"/>
        <v>0</v>
      </c>
      <c r="H56" s="22">
        <f t="shared" si="41"/>
        <v>949.25052326380728</v>
      </c>
      <c r="I56" s="22">
        <f t="shared" si="41"/>
        <v>888.16490362808315</v>
      </c>
      <c r="J56" s="22">
        <f t="shared" si="41"/>
        <v>808.13432606295157</v>
      </c>
      <c r="K56" s="22">
        <f t="shared" si="41"/>
        <v>709.98596757488849</v>
      </c>
      <c r="L56" s="22">
        <f t="shared" si="41"/>
        <v>605.8455972538427</v>
      </c>
      <c r="M56" s="22">
        <f t="shared" si="41"/>
        <v>497.78971772411688</v>
      </c>
      <c r="N56" s="22">
        <f t="shared" si="41"/>
        <v>161.6870722273953</v>
      </c>
      <c r="O56" s="22">
        <f t="shared" si="41"/>
        <v>123.91044328454309</v>
      </c>
      <c r="P56" s="22">
        <f t="shared" si="41"/>
        <v>93.190690927407232</v>
      </c>
      <c r="Q56" s="22">
        <f t="shared" si="41"/>
        <v>71.78999671179713</v>
      </c>
      <c r="R56" s="22">
        <f t="shared" si="41"/>
        <v>60.078563230251063</v>
      </c>
      <c r="S56" s="22">
        <f t="shared" si="41"/>
        <v>51.116538948288962</v>
      </c>
      <c r="T56" s="22">
        <f t="shared" si="41"/>
        <v>43.741396750046746</v>
      </c>
      <c r="U56" s="22">
        <f t="shared" si="41"/>
        <v>36.649512256141705</v>
      </c>
      <c r="V56" s="22">
        <f t="shared" si="41"/>
        <v>30.200346463850909</v>
      </c>
      <c r="W56" s="17"/>
      <c r="X56" s="32"/>
      <c r="Y56" s="32"/>
      <c r="Z56" s="32"/>
      <c r="AA56" s="32"/>
      <c r="AB56" s="32"/>
      <c r="AC56" s="32"/>
      <c r="AD56" s="32"/>
      <c r="AE56" s="17"/>
      <c r="AF56" s="17"/>
      <c r="AG56" s="17"/>
      <c r="AH56" s="17"/>
      <c r="AI56" s="17"/>
      <c r="AJ56" s="17"/>
      <c r="AK56" s="17"/>
    </row>
    <row r="57" spans="1:37" s="3" customFormat="1" ht="12" x14ac:dyDescent="0.3">
      <c r="A57" s="17"/>
      <c r="E57" s="17"/>
      <c r="F57" s="19"/>
      <c r="G57" s="19"/>
      <c r="H57" s="19"/>
      <c r="I57" s="19"/>
      <c r="J57" s="19"/>
      <c r="K57" s="19"/>
      <c r="L57" s="19"/>
      <c r="M57" s="19"/>
      <c r="N57" s="19"/>
      <c r="O57" s="19"/>
      <c r="P57" s="19"/>
      <c r="Q57" s="19"/>
      <c r="R57" s="19"/>
      <c r="S57" s="19"/>
      <c r="T57" s="19"/>
      <c r="U57" s="19"/>
      <c r="V57" s="19"/>
      <c r="W57" s="17"/>
      <c r="X57" s="17"/>
      <c r="Y57" s="17"/>
      <c r="Z57" s="17"/>
      <c r="AA57" s="17"/>
      <c r="AB57" s="17"/>
      <c r="AC57" s="17"/>
      <c r="AD57" s="17"/>
      <c r="AE57" s="17"/>
      <c r="AF57" s="17"/>
      <c r="AG57" s="17"/>
      <c r="AH57" s="17"/>
      <c r="AI57" s="17"/>
      <c r="AJ57" s="17"/>
      <c r="AK57" s="17"/>
    </row>
    <row r="58" spans="1:37" s="3" customFormat="1" ht="12" x14ac:dyDescent="0.3">
      <c r="A58" s="17"/>
      <c r="C58" s="11" t="s">
        <v>58</v>
      </c>
      <c r="D58" s="12"/>
      <c r="E58" s="17"/>
      <c r="F58" s="19"/>
      <c r="G58" s="19"/>
      <c r="H58" s="19"/>
      <c r="I58" s="19"/>
      <c r="J58" s="19"/>
      <c r="K58" s="19"/>
      <c r="L58" s="19"/>
      <c r="M58" s="19"/>
      <c r="N58" s="19"/>
      <c r="O58" s="19"/>
      <c r="P58" s="19"/>
      <c r="Q58" s="19"/>
      <c r="R58" s="19"/>
      <c r="S58" s="19"/>
      <c r="T58" s="19"/>
      <c r="U58" s="19"/>
      <c r="V58" s="19"/>
      <c r="W58" s="17"/>
      <c r="X58" s="17"/>
      <c r="Y58" s="17"/>
      <c r="Z58" s="17"/>
      <c r="AA58" s="17"/>
      <c r="AB58" s="17"/>
      <c r="AC58" s="17"/>
      <c r="AD58" s="17"/>
      <c r="AE58" s="17"/>
      <c r="AF58" s="17"/>
      <c r="AG58" s="17"/>
      <c r="AH58" s="17"/>
      <c r="AI58" s="17"/>
      <c r="AJ58" s="17"/>
      <c r="AK58" s="17"/>
    </row>
    <row r="59" spans="1:37" s="3" customFormat="1" ht="12" x14ac:dyDescent="0.3">
      <c r="A59" s="17"/>
      <c r="C59" s="3" t="s">
        <v>24</v>
      </c>
      <c r="D59" s="35">
        <v>0.2</v>
      </c>
      <c r="E59" s="17"/>
      <c r="F59" s="19"/>
      <c r="G59" s="19"/>
      <c r="H59" s="19"/>
      <c r="I59" s="19"/>
      <c r="J59" s="19"/>
      <c r="K59" s="19"/>
      <c r="L59" s="19"/>
      <c r="M59" s="19"/>
      <c r="N59" s="19"/>
      <c r="O59" s="19"/>
      <c r="P59" s="19"/>
      <c r="Q59" s="19"/>
      <c r="R59" s="19"/>
      <c r="S59" s="19"/>
      <c r="T59" s="19"/>
      <c r="U59" s="19"/>
      <c r="V59" s="19"/>
      <c r="W59" s="17"/>
      <c r="X59" s="17"/>
      <c r="Y59" s="17"/>
      <c r="Z59" s="17"/>
      <c r="AA59" s="17"/>
      <c r="AB59" s="17"/>
      <c r="AC59" s="17"/>
      <c r="AD59" s="17"/>
      <c r="AE59" s="17"/>
      <c r="AF59" s="17"/>
      <c r="AG59" s="17"/>
      <c r="AH59" s="17"/>
      <c r="AI59" s="17"/>
      <c r="AJ59" s="17"/>
      <c r="AK59" s="17"/>
    </row>
    <row r="60" spans="1:37" s="3" customFormat="1" ht="12" x14ac:dyDescent="0.3">
      <c r="A60" s="17"/>
      <c r="C60" s="3" t="s">
        <v>59</v>
      </c>
      <c r="D60" s="37">
        <v>4.3899999999999997</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row>
    <row r="61" spans="1:37" s="3" customFormat="1" ht="12" x14ac:dyDescent="0.3">
      <c r="A61" s="17"/>
      <c r="C61" s="9" t="s">
        <v>60</v>
      </c>
      <c r="D61" s="10" t="s">
        <v>20</v>
      </c>
      <c r="E61" s="23"/>
      <c r="F61" s="22">
        <f t="shared" ref="F61:V61" si="42">$D$60*F16+$D$60*(1+$D$59)*F15</f>
        <v>0</v>
      </c>
      <c r="G61" s="22">
        <f t="shared" si="42"/>
        <v>0</v>
      </c>
      <c r="H61" s="22">
        <f t="shared" si="42"/>
        <v>208.16968436772936</v>
      </c>
      <c r="I61" s="22">
        <f t="shared" si="42"/>
        <v>195.43642137990898</v>
      </c>
      <c r="J61" s="22">
        <f t="shared" si="42"/>
        <v>178.58126582773218</v>
      </c>
      <c r="K61" s="22">
        <f t="shared" si="42"/>
        <v>157.70257536852711</v>
      </c>
      <c r="L61" s="22">
        <f t="shared" si="42"/>
        <v>134.9746702835443</v>
      </c>
      <c r="M61" s="22">
        <f t="shared" si="42"/>
        <v>111.15213929084148</v>
      </c>
      <c r="N61" s="22">
        <f t="shared" si="42"/>
        <v>90.536050529342305</v>
      </c>
      <c r="O61" s="22">
        <f t="shared" si="42"/>
        <v>70.9164148414051</v>
      </c>
      <c r="P61" s="22">
        <f t="shared" si="42"/>
        <v>53.602728342475643</v>
      </c>
      <c r="Q61" s="22">
        <f t="shared" si="42"/>
        <v>39.434585995006131</v>
      </c>
      <c r="R61" s="22">
        <f t="shared" si="42"/>
        <v>31.100961830375077</v>
      </c>
      <c r="S61" s="22">
        <f t="shared" si="42"/>
        <v>24.373879645741017</v>
      </c>
      <c r="T61" s="22">
        <f t="shared" si="42"/>
        <v>19.081913986640672</v>
      </c>
      <c r="U61" s="22">
        <f t="shared" si="42"/>
        <v>14.717831851029727</v>
      </c>
      <c r="V61" s="22">
        <f t="shared" si="42"/>
        <v>11.101147888956707</v>
      </c>
      <c r="W61" s="17"/>
      <c r="X61" s="17"/>
      <c r="Y61" s="17"/>
      <c r="Z61" s="17"/>
      <c r="AA61" s="17"/>
      <c r="AB61" s="17"/>
      <c r="AC61" s="17"/>
      <c r="AD61" s="17"/>
      <c r="AE61" s="17"/>
      <c r="AF61" s="17"/>
      <c r="AG61" s="17"/>
      <c r="AH61" s="17"/>
      <c r="AI61" s="17"/>
      <c r="AJ61" s="17"/>
      <c r="AK61" s="17"/>
    </row>
    <row r="62" spans="1:37" s="3" customFormat="1" ht="12" x14ac:dyDescent="0.3">
      <c r="A62" s="17"/>
      <c r="E62" s="17"/>
      <c r="F62" s="19"/>
      <c r="G62" s="19"/>
      <c r="H62" s="19"/>
      <c r="I62" s="19"/>
      <c r="J62" s="19"/>
      <c r="K62" s="19"/>
      <c r="L62" s="19"/>
      <c r="M62" s="19"/>
      <c r="N62" s="19"/>
      <c r="O62" s="19"/>
      <c r="P62" s="19"/>
      <c r="Q62" s="19"/>
      <c r="R62" s="19"/>
      <c r="S62" s="19"/>
      <c r="T62" s="19"/>
      <c r="U62" s="19"/>
      <c r="V62" s="19"/>
      <c r="W62" s="17"/>
      <c r="X62" s="17"/>
      <c r="Y62" s="17"/>
      <c r="Z62" s="17"/>
      <c r="AA62" s="17"/>
      <c r="AB62" s="17"/>
      <c r="AC62" s="17"/>
      <c r="AD62" s="17"/>
      <c r="AE62" s="17"/>
      <c r="AF62" s="17"/>
      <c r="AG62" s="17"/>
      <c r="AH62" s="17"/>
      <c r="AI62" s="17"/>
      <c r="AJ62" s="17"/>
      <c r="AK62" s="17"/>
    </row>
    <row r="63" spans="1:37" s="3" customFormat="1" ht="12" x14ac:dyDescent="0.3">
      <c r="A63" s="17"/>
      <c r="C63" s="3" t="s">
        <v>141</v>
      </c>
      <c r="D63" s="3" t="s">
        <v>21</v>
      </c>
      <c r="E63" s="17"/>
      <c r="F63" s="38">
        <v>8.1999999999999993</v>
      </c>
      <c r="G63" s="38">
        <v>7.3</v>
      </c>
      <c r="H63" s="38">
        <v>7.6210762331838584</v>
      </c>
      <c r="I63" s="38">
        <v>7.6780669144981433</v>
      </c>
      <c r="J63" s="38">
        <v>7.6177777777777784</v>
      </c>
      <c r="K63" s="38">
        <v>7.4750692520775637</v>
      </c>
      <c r="L63" s="38">
        <v>7.2175675675675688</v>
      </c>
      <c r="M63" s="38">
        <v>7.2277777777777787</v>
      </c>
      <c r="N63" s="38">
        <v>6.8299287410926386</v>
      </c>
      <c r="O63" s="38">
        <v>6.5183411214953288</v>
      </c>
      <c r="P63" s="38">
        <v>6.362068965517242</v>
      </c>
      <c r="Q63" s="38">
        <v>6.2352941176470589</v>
      </c>
      <c r="R63" s="38">
        <f>Q63</f>
        <v>6.2352941176470589</v>
      </c>
      <c r="S63" s="38">
        <f t="shared" ref="S63:V64" si="43">R63</f>
        <v>6.2352941176470589</v>
      </c>
      <c r="T63" s="38">
        <f t="shared" si="43"/>
        <v>6.2352941176470589</v>
      </c>
      <c r="U63" s="38">
        <f t="shared" si="43"/>
        <v>6.2352941176470589</v>
      </c>
      <c r="V63" s="38">
        <f t="shared" si="43"/>
        <v>6.2352941176470589</v>
      </c>
      <c r="W63" s="17"/>
      <c r="X63" s="17"/>
      <c r="Y63" s="17"/>
      <c r="Z63" s="17"/>
      <c r="AA63" s="17"/>
      <c r="AB63" s="17"/>
      <c r="AC63" s="17"/>
      <c r="AD63" s="17"/>
      <c r="AE63" s="17"/>
      <c r="AF63" s="17"/>
      <c r="AG63" s="17"/>
      <c r="AH63" s="17"/>
      <c r="AI63" s="17"/>
      <c r="AJ63" s="17"/>
      <c r="AK63" s="17"/>
    </row>
    <row r="64" spans="1:37" s="3" customFormat="1" ht="12" x14ac:dyDescent="0.3">
      <c r="A64" s="17"/>
      <c r="C64" s="3" t="s">
        <v>142</v>
      </c>
      <c r="D64" s="3" t="s">
        <v>21</v>
      </c>
      <c r="E64" s="17"/>
      <c r="F64" s="24">
        <v>15.8</v>
      </c>
      <c r="G64" s="24">
        <v>13.006073446327687</v>
      </c>
      <c r="H64" s="24">
        <v>11.853363228699552</v>
      </c>
      <c r="I64" s="24">
        <v>10.773420074349442</v>
      </c>
      <c r="J64" s="24">
        <v>10.16</v>
      </c>
      <c r="K64" s="24">
        <v>9.6492382271468138</v>
      </c>
      <c r="L64" s="24">
        <v>9.0957002457002467</v>
      </c>
      <c r="M64" s="24">
        <v>9.0333333333333332</v>
      </c>
      <c r="N64" s="24">
        <v>8.6471496437054647</v>
      </c>
      <c r="O64" s="24">
        <v>8.3043224299065415</v>
      </c>
      <c r="P64" s="24">
        <v>8.1540517241379309</v>
      </c>
      <c r="Q64" s="24">
        <v>8</v>
      </c>
      <c r="R64" s="38">
        <f>Q64</f>
        <v>8</v>
      </c>
      <c r="S64" s="38">
        <f t="shared" si="43"/>
        <v>8</v>
      </c>
      <c r="T64" s="38">
        <f t="shared" si="43"/>
        <v>8</v>
      </c>
      <c r="U64" s="38">
        <f t="shared" si="43"/>
        <v>8</v>
      </c>
      <c r="V64" s="38">
        <f t="shared" si="43"/>
        <v>8</v>
      </c>
      <c r="W64" s="17"/>
      <c r="X64" s="17"/>
      <c r="Y64" s="17"/>
      <c r="Z64" s="17"/>
      <c r="AA64" s="17"/>
      <c r="AB64" s="17"/>
      <c r="AC64" s="17"/>
      <c r="AD64" s="17"/>
      <c r="AE64" s="17"/>
      <c r="AF64" s="17"/>
      <c r="AG64" s="17"/>
      <c r="AH64" s="17"/>
      <c r="AI64" s="17"/>
      <c r="AJ64" s="17"/>
      <c r="AK64" s="17"/>
    </row>
    <row r="65" spans="1:37" s="3" customFormat="1" ht="12" x14ac:dyDescent="0.3">
      <c r="A65" s="17"/>
      <c r="C65" s="3" t="s">
        <v>102</v>
      </c>
      <c r="D65" s="37">
        <v>690</v>
      </c>
      <c r="E65" s="17"/>
      <c r="F65" s="19"/>
      <c r="G65" s="19"/>
      <c r="H65" s="19"/>
      <c r="I65" s="19"/>
      <c r="J65" s="19"/>
      <c r="K65" s="19"/>
      <c r="L65" s="19"/>
      <c r="M65" s="19"/>
      <c r="N65" s="19"/>
      <c r="O65" s="19"/>
      <c r="P65" s="19"/>
      <c r="Q65" s="19"/>
      <c r="R65" s="19"/>
      <c r="S65" s="19"/>
      <c r="T65" s="19"/>
      <c r="U65" s="19"/>
      <c r="V65" s="19"/>
      <c r="W65" s="17"/>
      <c r="X65" s="39"/>
      <c r="Y65" s="39"/>
      <c r="Z65" s="39"/>
      <c r="AA65" s="39"/>
      <c r="AB65" s="39"/>
      <c r="AC65" s="39"/>
      <c r="AD65" s="39"/>
      <c r="AE65" s="39"/>
      <c r="AF65" s="39"/>
      <c r="AG65" s="17"/>
      <c r="AH65" s="17"/>
      <c r="AI65" s="17"/>
      <c r="AJ65" s="17"/>
      <c r="AK65" s="17"/>
    </row>
    <row r="66" spans="1:37" s="3" customFormat="1" ht="12" x14ac:dyDescent="0.3">
      <c r="A66" s="17"/>
      <c r="C66" s="3" t="s">
        <v>103</v>
      </c>
      <c r="D66" s="37">
        <v>1200</v>
      </c>
      <c r="E66" s="17"/>
      <c r="F66" s="19"/>
      <c r="G66" s="19"/>
      <c r="H66" s="19"/>
      <c r="I66" s="19"/>
      <c r="J66" s="19"/>
      <c r="K66" s="19"/>
      <c r="L66" s="19"/>
      <c r="M66" s="19"/>
      <c r="N66" s="19"/>
      <c r="O66" s="19"/>
      <c r="P66" s="19"/>
      <c r="Q66" s="19"/>
      <c r="R66" s="19"/>
      <c r="S66" s="19"/>
      <c r="T66" s="19"/>
      <c r="U66" s="19"/>
      <c r="V66" s="19"/>
      <c r="W66" s="17"/>
      <c r="X66" s="39"/>
      <c r="Y66" s="39"/>
      <c r="Z66" s="39"/>
      <c r="AA66" s="39"/>
      <c r="AB66" s="39"/>
      <c r="AC66" s="39"/>
      <c r="AD66" s="39"/>
      <c r="AE66" s="39"/>
      <c r="AF66" s="39"/>
      <c r="AG66" s="17"/>
      <c r="AH66" s="17"/>
      <c r="AI66" s="17"/>
      <c r="AJ66" s="17"/>
      <c r="AK66" s="17"/>
    </row>
    <row r="67" spans="1:37" s="3" customFormat="1" ht="12" x14ac:dyDescent="0.3">
      <c r="A67" s="17"/>
      <c r="C67" s="9" t="s">
        <v>145</v>
      </c>
      <c r="D67" s="10" t="s">
        <v>20</v>
      </c>
      <c r="E67" s="23"/>
      <c r="F67" s="22">
        <f t="shared" ref="F67:V67" si="44">IFERROR(F64*$D$66/1000*SUM(F30:F33)*(F20/F18)+F63*(1+$D$59)*$D$65/1000*SUM(F30:F33)*(F19/F18),0)</f>
        <v>0</v>
      </c>
      <c r="G67" s="22">
        <f t="shared" si="44"/>
        <v>0</v>
      </c>
      <c r="H67" s="22">
        <f t="shared" si="44"/>
        <v>471.46958167633676</v>
      </c>
      <c r="I67" s="22">
        <f t="shared" si="44"/>
        <v>403.43175780124989</v>
      </c>
      <c r="J67" s="22">
        <f t="shared" si="44"/>
        <v>345.02228062560374</v>
      </c>
      <c r="K67" s="22">
        <f t="shared" si="44"/>
        <v>285.46786414938765</v>
      </c>
      <c r="L67" s="22">
        <f t="shared" si="44"/>
        <v>228.9223581810117</v>
      </c>
      <c r="M67" s="22">
        <f t="shared" si="44"/>
        <v>185.96475931697043</v>
      </c>
      <c r="N67" s="22">
        <f t="shared" si="44"/>
        <v>38.278126386280711</v>
      </c>
      <c r="O67" s="22">
        <f t="shared" si="44"/>
        <v>27.996529421972085</v>
      </c>
      <c r="P67" s="22">
        <f t="shared" si="44"/>
        <v>20.550865015748684</v>
      </c>
      <c r="Q67" s="22">
        <f t="shared" si="44"/>
        <v>15.516011033426491</v>
      </c>
      <c r="R67" s="22">
        <f t="shared" si="44"/>
        <v>12.984812545614769</v>
      </c>
      <c r="S67" s="22">
        <f t="shared" si="44"/>
        <v>11.047845363418068</v>
      </c>
      <c r="T67" s="22">
        <f t="shared" si="44"/>
        <v>9.4538518690262396</v>
      </c>
      <c r="U67" s="22">
        <f t="shared" si="44"/>
        <v>7.9210790163269094</v>
      </c>
      <c r="V67" s="22">
        <f t="shared" si="44"/>
        <v>6.527217306160022</v>
      </c>
      <c r="W67" s="17"/>
      <c r="X67" s="22"/>
      <c r="Y67" s="22"/>
      <c r="Z67" s="22"/>
      <c r="AA67" s="22"/>
      <c r="AB67" s="22"/>
      <c r="AC67" s="22"/>
      <c r="AD67" s="22"/>
      <c r="AE67" s="17"/>
      <c r="AF67" s="17"/>
      <c r="AG67" s="17"/>
      <c r="AH67" s="17"/>
      <c r="AI67" s="17"/>
      <c r="AJ67" s="17"/>
      <c r="AK67" s="17"/>
    </row>
    <row r="68" spans="1:37" s="3" customFormat="1" ht="12" x14ac:dyDescent="0.3">
      <c r="A68" s="17"/>
      <c r="D68" s="10"/>
      <c r="E68" s="17"/>
      <c r="F68" s="19"/>
      <c r="G68" s="19"/>
      <c r="H68" s="19"/>
      <c r="I68" s="19"/>
      <c r="J68" s="19"/>
      <c r="K68" s="19"/>
      <c r="L68" s="19"/>
      <c r="M68" s="19"/>
      <c r="N68" s="19"/>
      <c r="O68" s="19"/>
      <c r="P68" s="19"/>
      <c r="Q68" s="19"/>
      <c r="R68" s="19"/>
      <c r="S68" s="19"/>
      <c r="T68" s="19"/>
      <c r="U68" s="19"/>
      <c r="V68" s="19"/>
      <c r="W68" s="17"/>
      <c r="X68" s="17"/>
      <c r="Y68" s="17"/>
      <c r="Z68" s="17"/>
      <c r="AA68" s="17"/>
      <c r="AB68" s="17"/>
      <c r="AC68" s="17"/>
      <c r="AD68" s="17"/>
      <c r="AE68" s="17"/>
      <c r="AF68" s="17"/>
      <c r="AG68" s="17"/>
      <c r="AH68" s="17"/>
      <c r="AI68" s="17"/>
      <c r="AJ68" s="17"/>
      <c r="AK68" s="17"/>
    </row>
    <row r="69" spans="1:37" s="3" customFormat="1" ht="12" x14ac:dyDescent="0.3">
      <c r="A69" s="17"/>
      <c r="C69" s="3" t="s">
        <v>25</v>
      </c>
      <c r="D69" s="37">
        <v>10</v>
      </c>
      <c r="E69" s="17"/>
      <c r="F69" s="19"/>
      <c r="G69" s="19"/>
      <c r="H69" s="19"/>
      <c r="I69" s="19"/>
      <c r="J69" s="19"/>
      <c r="K69" s="19"/>
      <c r="L69" s="19"/>
      <c r="M69" s="19"/>
      <c r="N69" s="19"/>
      <c r="O69" s="19"/>
      <c r="P69" s="19"/>
      <c r="Q69" s="19"/>
      <c r="R69" s="19"/>
      <c r="S69" s="19"/>
      <c r="T69" s="19"/>
      <c r="U69" s="19"/>
      <c r="V69" s="19"/>
      <c r="W69" s="17"/>
      <c r="X69" s="17"/>
      <c r="Y69" s="17"/>
      <c r="Z69" s="17"/>
      <c r="AA69" s="17"/>
      <c r="AB69" s="17"/>
      <c r="AC69" s="17"/>
      <c r="AD69" s="17"/>
      <c r="AE69" s="17"/>
      <c r="AF69" s="17"/>
      <c r="AG69" s="17"/>
      <c r="AH69" s="17"/>
      <c r="AI69" s="17"/>
      <c r="AJ69" s="17"/>
      <c r="AK69" s="17"/>
    </row>
    <row r="70" spans="1:37" s="3" customFormat="1" ht="12" x14ac:dyDescent="0.3">
      <c r="A70" s="17"/>
      <c r="C70" s="3" t="s">
        <v>26</v>
      </c>
      <c r="D70" s="37">
        <v>20</v>
      </c>
      <c r="E70" s="17"/>
      <c r="F70" s="19"/>
      <c r="G70" s="19"/>
      <c r="H70" s="19"/>
      <c r="I70" s="19"/>
      <c r="J70" s="19"/>
      <c r="K70" s="19"/>
      <c r="L70" s="19"/>
      <c r="M70" s="19"/>
      <c r="N70" s="19"/>
      <c r="O70" s="19"/>
      <c r="P70" s="19"/>
      <c r="Q70" s="19"/>
      <c r="R70" s="19"/>
      <c r="S70" s="19"/>
      <c r="T70" s="19"/>
      <c r="U70" s="19"/>
      <c r="V70" s="19"/>
      <c r="W70" s="17"/>
      <c r="X70" s="39"/>
      <c r="Y70" s="39"/>
      <c r="Z70" s="39"/>
      <c r="AA70" s="39"/>
      <c r="AB70" s="39"/>
      <c r="AC70" s="39"/>
      <c r="AD70" s="39"/>
      <c r="AE70" s="39"/>
      <c r="AF70" s="39"/>
      <c r="AG70" s="17"/>
      <c r="AH70" s="17"/>
      <c r="AI70" s="17"/>
      <c r="AJ70" s="17"/>
      <c r="AK70" s="17"/>
    </row>
    <row r="71" spans="1:37" s="3" customFormat="1" ht="12" x14ac:dyDescent="0.3">
      <c r="A71" s="17"/>
      <c r="C71" s="3" t="s">
        <v>27</v>
      </c>
      <c r="D71" s="37">
        <v>50</v>
      </c>
      <c r="E71" s="17"/>
      <c r="F71" s="19"/>
      <c r="G71" s="19"/>
      <c r="H71" s="19"/>
      <c r="I71" s="19"/>
      <c r="J71" s="19"/>
      <c r="K71" s="19"/>
      <c r="L71" s="19"/>
      <c r="M71" s="19"/>
      <c r="N71" s="19"/>
      <c r="O71" s="19"/>
      <c r="P71" s="19"/>
      <c r="Q71" s="19"/>
      <c r="R71" s="19"/>
      <c r="S71" s="19"/>
      <c r="T71" s="19"/>
      <c r="U71" s="19"/>
      <c r="V71" s="19"/>
      <c r="W71" s="17"/>
      <c r="X71" s="39"/>
      <c r="Y71" s="39"/>
      <c r="Z71" s="39"/>
      <c r="AA71" s="39"/>
      <c r="AB71" s="39"/>
      <c r="AC71" s="39"/>
      <c r="AD71" s="39"/>
      <c r="AE71" s="39"/>
      <c r="AF71" s="39"/>
      <c r="AG71" s="17"/>
      <c r="AH71" s="17"/>
      <c r="AI71" s="17"/>
      <c r="AJ71" s="17"/>
      <c r="AK71" s="17"/>
    </row>
    <row r="72" spans="1:37" s="3" customFormat="1" ht="12" x14ac:dyDescent="0.3">
      <c r="A72" s="17"/>
      <c r="C72" s="9" t="s">
        <v>143</v>
      </c>
      <c r="D72" s="10" t="s">
        <v>20</v>
      </c>
      <c r="E72" s="17"/>
      <c r="F72" s="22">
        <f t="shared" ref="F72:V72" si="45">IFERROR((F64*$D$66/1000+$D$70)*SUM(F35:F38)*(F20/F18)+(F63*(1+$D$59)*$D$65/1000+$D$69)*SUM(F35:F38)*(F19/F18),0)+F49*$D$71</f>
        <v>0</v>
      </c>
      <c r="G72" s="22">
        <f t="shared" si="45"/>
        <v>0</v>
      </c>
      <c r="H72" s="22">
        <f t="shared" si="45"/>
        <v>68.488476413380326</v>
      </c>
      <c r="I72" s="22">
        <f t="shared" si="45"/>
        <v>62.401104421281261</v>
      </c>
      <c r="J72" s="22">
        <f t="shared" si="45"/>
        <v>55.654682946904614</v>
      </c>
      <c r="K72" s="22">
        <f t="shared" si="45"/>
        <v>47.917488713052379</v>
      </c>
      <c r="L72" s="22">
        <f t="shared" si="45"/>
        <v>40.179233874547414</v>
      </c>
      <c r="M72" s="22">
        <f t="shared" si="45"/>
        <v>32.836495077027351</v>
      </c>
      <c r="N72" s="22">
        <f t="shared" si="45"/>
        <v>8.2780234698255288</v>
      </c>
      <c r="O72" s="22">
        <f t="shared" si="45"/>
        <v>6.2933052646299359</v>
      </c>
      <c r="P72" s="22">
        <f t="shared" si="45"/>
        <v>4.7139750826668756</v>
      </c>
      <c r="Q72" s="22">
        <f t="shared" si="45"/>
        <v>3.6195017704792045</v>
      </c>
      <c r="R72" s="22">
        <f t="shared" si="45"/>
        <v>3.0290357423014989</v>
      </c>
      <c r="S72" s="22">
        <f t="shared" si="45"/>
        <v>2.5771891864942473</v>
      </c>
      <c r="T72" s="22">
        <f t="shared" si="45"/>
        <v>2.2053499126851293</v>
      </c>
      <c r="U72" s="22">
        <f t="shared" si="45"/>
        <v>1.8477919010199035</v>
      </c>
      <c r="V72" s="22">
        <f t="shared" si="45"/>
        <v>1.522638424595874</v>
      </c>
      <c r="W72" s="17"/>
      <c r="X72" s="22"/>
      <c r="Y72" s="22"/>
      <c r="Z72" s="22"/>
      <c r="AA72" s="22"/>
      <c r="AB72" s="22"/>
      <c r="AC72" s="22"/>
      <c r="AD72" s="22"/>
      <c r="AE72" s="17"/>
      <c r="AF72" s="17"/>
      <c r="AG72" s="17"/>
      <c r="AH72" s="17"/>
      <c r="AI72" s="17"/>
      <c r="AJ72" s="17"/>
      <c r="AK72" s="17"/>
    </row>
    <row r="73" spans="1:37" s="3" customFormat="1" ht="12" x14ac:dyDescent="0.3">
      <c r="A73" s="17"/>
      <c r="E73" s="17"/>
      <c r="F73" s="19"/>
      <c r="G73" s="19"/>
      <c r="H73" s="19"/>
      <c r="I73" s="19"/>
      <c r="J73" s="19"/>
      <c r="K73" s="19"/>
      <c r="L73" s="19"/>
      <c r="M73" s="19"/>
      <c r="N73" s="19"/>
      <c r="O73" s="19"/>
      <c r="P73" s="19"/>
      <c r="Q73" s="19"/>
      <c r="R73" s="19"/>
      <c r="S73" s="19"/>
      <c r="T73" s="19"/>
      <c r="U73" s="19"/>
      <c r="V73" s="19"/>
      <c r="W73" s="17"/>
      <c r="X73" s="17"/>
      <c r="Y73" s="17"/>
      <c r="Z73" s="17"/>
      <c r="AA73" s="17"/>
      <c r="AB73" s="17"/>
      <c r="AC73" s="17"/>
      <c r="AD73" s="17"/>
      <c r="AE73" s="17"/>
      <c r="AF73" s="17"/>
      <c r="AG73" s="17"/>
      <c r="AH73" s="17"/>
      <c r="AI73" s="17"/>
      <c r="AJ73" s="17"/>
      <c r="AK73" s="17"/>
    </row>
    <row r="74" spans="1:37" s="3" customFormat="1" ht="12" x14ac:dyDescent="0.3">
      <c r="A74" s="17"/>
      <c r="C74" s="3" t="s">
        <v>28</v>
      </c>
      <c r="D74" s="37">
        <v>100</v>
      </c>
      <c r="E74" s="17"/>
      <c r="F74" s="19"/>
      <c r="G74" s="19"/>
      <c r="H74" s="19"/>
      <c r="I74" s="19"/>
      <c r="J74" s="19"/>
      <c r="K74" s="19"/>
      <c r="L74" s="19"/>
      <c r="M74" s="19"/>
      <c r="N74" s="19"/>
      <c r="O74" s="19"/>
      <c r="P74" s="19"/>
      <c r="Q74" s="19"/>
      <c r="R74" s="19"/>
      <c r="S74" s="19"/>
      <c r="T74" s="19"/>
      <c r="U74" s="19"/>
      <c r="V74" s="19"/>
      <c r="W74" s="17"/>
      <c r="X74" s="17"/>
      <c r="Y74" s="17"/>
      <c r="Z74" s="17"/>
      <c r="AA74" s="17"/>
      <c r="AB74" s="17"/>
      <c r="AC74" s="17"/>
      <c r="AD74" s="17"/>
      <c r="AE74" s="17"/>
      <c r="AF74" s="17"/>
      <c r="AG74" s="17"/>
      <c r="AH74" s="17"/>
      <c r="AI74" s="17"/>
      <c r="AJ74" s="17"/>
      <c r="AK74" s="17"/>
    </row>
    <row r="75" spans="1:37" s="3" customFormat="1" ht="12" x14ac:dyDescent="0.3">
      <c r="A75" s="17"/>
      <c r="C75" s="3" t="s">
        <v>29</v>
      </c>
      <c r="D75" s="37">
        <v>100</v>
      </c>
      <c r="E75" s="17"/>
      <c r="F75" s="19"/>
      <c r="G75" s="19"/>
      <c r="H75" s="19"/>
      <c r="I75" s="19"/>
      <c r="J75" s="19"/>
      <c r="K75" s="19"/>
      <c r="L75" s="19"/>
      <c r="M75" s="19"/>
      <c r="N75" s="19"/>
      <c r="O75" s="19"/>
      <c r="P75" s="19"/>
      <c r="Q75" s="19"/>
      <c r="R75" s="19"/>
      <c r="S75" s="19"/>
      <c r="T75" s="19"/>
      <c r="U75" s="19"/>
      <c r="V75" s="19"/>
      <c r="W75" s="17"/>
      <c r="X75" s="39"/>
      <c r="Y75" s="39"/>
      <c r="Z75" s="39"/>
      <c r="AA75" s="39"/>
      <c r="AB75" s="39"/>
      <c r="AC75" s="39"/>
      <c r="AD75" s="39"/>
      <c r="AE75" s="39"/>
      <c r="AF75" s="39"/>
      <c r="AG75" s="17"/>
      <c r="AH75" s="17"/>
      <c r="AI75" s="17"/>
      <c r="AJ75" s="17"/>
      <c r="AK75" s="17"/>
    </row>
    <row r="76" spans="1:37" s="3" customFormat="1" ht="12" x14ac:dyDescent="0.3">
      <c r="A76" s="17"/>
      <c r="C76" s="3" t="s">
        <v>400</v>
      </c>
      <c r="D76" s="37">
        <v>1.5</v>
      </c>
      <c r="E76" s="17"/>
      <c r="F76" s="19"/>
      <c r="G76" s="19"/>
      <c r="H76" s="19"/>
      <c r="I76" s="19"/>
      <c r="J76" s="19"/>
      <c r="K76" s="19"/>
      <c r="L76" s="19"/>
      <c r="M76" s="19"/>
      <c r="N76" s="19"/>
      <c r="O76" s="19"/>
      <c r="P76" s="19"/>
      <c r="Q76" s="19"/>
      <c r="R76" s="19"/>
      <c r="S76" s="19"/>
      <c r="T76" s="19"/>
      <c r="U76" s="19"/>
      <c r="V76" s="19"/>
      <c r="W76" s="17"/>
      <c r="X76" s="39"/>
      <c r="Y76" s="39"/>
      <c r="Z76" s="39"/>
      <c r="AA76" s="39"/>
      <c r="AB76" s="39"/>
      <c r="AC76" s="39"/>
      <c r="AD76" s="39"/>
      <c r="AE76" s="39"/>
      <c r="AF76" s="39"/>
      <c r="AG76" s="17"/>
      <c r="AH76" s="17"/>
      <c r="AI76" s="17"/>
      <c r="AJ76" s="17"/>
      <c r="AK76" s="17"/>
    </row>
    <row r="77" spans="1:37" s="3" customFormat="1" ht="12" x14ac:dyDescent="0.3">
      <c r="A77" s="17"/>
      <c r="C77" s="9" t="s">
        <v>144</v>
      </c>
      <c r="D77" s="10" t="s">
        <v>20</v>
      </c>
      <c r="E77" s="17"/>
      <c r="F77" s="22">
        <f t="shared" ref="F77:V77" si="46">IFERROR(($D$74)*SUM(F40:F43)/$D$76*(F19/F18)+($D$75)*SUM(F40:F43)/$D$76*(F20/F18)+F50*$D$71,0)</f>
        <v>0</v>
      </c>
      <c r="G77" s="22">
        <f t="shared" si="46"/>
        <v>0</v>
      </c>
      <c r="H77" s="22">
        <f t="shared" si="46"/>
        <v>292.36916116525265</v>
      </c>
      <c r="I77" s="22">
        <f t="shared" si="46"/>
        <v>273.5547903174496</v>
      </c>
      <c r="J77" s="22">
        <f t="shared" si="46"/>
        <v>248.90537242738912</v>
      </c>
      <c r="K77" s="22">
        <f t="shared" si="46"/>
        <v>218.67567801306569</v>
      </c>
      <c r="L77" s="22">
        <f t="shared" si="46"/>
        <v>186.60044395418356</v>
      </c>
      <c r="M77" s="22">
        <f t="shared" si="46"/>
        <v>153.31923305902797</v>
      </c>
      <c r="N77" s="22">
        <f t="shared" si="46"/>
        <v>49.79961824603776</v>
      </c>
      <c r="O77" s="22">
        <f t="shared" si="46"/>
        <v>38.164416531639276</v>
      </c>
      <c r="P77" s="22">
        <f t="shared" si="46"/>
        <v>28.702732805641432</v>
      </c>
      <c r="Q77" s="22">
        <f t="shared" si="46"/>
        <v>22.111318987233517</v>
      </c>
      <c r="R77" s="22">
        <f t="shared" si="46"/>
        <v>18.504197474917326</v>
      </c>
      <c r="S77" s="22">
        <f t="shared" si="46"/>
        <v>15.743893996073</v>
      </c>
      <c r="T77" s="22">
        <f t="shared" si="46"/>
        <v>13.472350199014397</v>
      </c>
      <c r="U77" s="22">
        <f t="shared" si="46"/>
        <v>11.288049774891647</v>
      </c>
      <c r="V77" s="22">
        <f t="shared" si="46"/>
        <v>9.3017067108660783</v>
      </c>
      <c r="W77" s="17"/>
      <c r="X77" s="22"/>
      <c r="Y77" s="22"/>
      <c r="Z77" s="22"/>
      <c r="AA77" s="22"/>
      <c r="AB77" s="22"/>
      <c r="AC77" s="22"/>
      <c r="AD77" s="22"/>
      <c r="AE77" s="17"/>
      <c r="AF77" s="17"/>
      <c r="AG77" s="17"/>
      <c r="AH77" s="17"/>
      <c r="AI77" s="17"/>
      <c r="AJ77" s="17"/>
      <c r="AK77" s="17"/>
    </row>
    <row r="78" spans="1:37" s="3" customFormat="1" ht="12" x14ac:dyDescent="0.3">
      <c r="A78" s="17"/>
      <c r="E78" s="17"/>
      <c r="F78" s="19"/>
      <c r="G78" s="19"/>
      <c r="H78" s="19"/>
      <c r="I78" s="19"/>
      <c r="J78" s="19"/>
      <c r="K78" s="19"/>
      <c r="L78" s="19"/>
      <c r="M78" s="19"/>
      <c r="N78" s="19"/>
      <c r="O78" s="19"/>
      <c r="P78" s="19"/>
      <c r="Q78" s="19"/>
      <c r="R78" s="19"/>
      <c r="S78" s="19"/>
      <c r="T78" s="19"/>
      <c r="U78" s="19"/>
      <c r="V78" s="19"/>
      <c r="W78" s="17"/>
      <c r="X78" s="17"/>
      <c r="Y78" s="17"/>
      <c r="Z78" s="17"/>
      <c r="AA78" s="17"/>
      <c r="AB78" s="17"/>
      <c r="AC78" s="17"/>
      <c r="AD78" s="17"/>
      <c r="AE78" s="17"/>
      <c r="AF78" s="17"/>
      <c r="AG78" s="17"/>
      <c r="AH78" s="17"/>
      <c r="AI78" s="17"/>
      <c r="AJ78" s="17"/>
      <c r="AK78" s="17"/>
    </row>
    <row r="79" spans="1:37" s="3" customFormat="1" ht="12" x14ac:dyDescent="0.3">
      <c r="A79" s="17"/>
      <c r="C79" s="9" t="s">
        <v>198</v>
      </c>
      <c r="D79" s="10" t="s">
        <v>20</v>
      </c>
      <c r="E79" s="17"/>
      <c r="F79" s="22">
        <f>F77+F72+F67-F61</f>
        <v>0</v>
      </c>
      <c r="G79" s="22">
        <f t="shared" ref="G79:V79" si="47">G77+G72+G67-G61</f>
        <v>0</v>
      </c>
      <c r="H79" s="22">
        <f>H77+H72+H67-H61</f>
        <v>624.15753488724044</v>
      </c>
      <c r="I79" s="22">
        <f t="shared" si="47"/>
        <v>543.95123116007176</v>
      </c>
      <c r="J79" s="22">
        <f t="shared" si="47"/>
        <v>471.00107017216521</v>
      </c>
      <c r="K79" s="22">
        <f t="shared" si="47"/>
        <v>394.3584555069786</v>
      </c>
      <c r="L79" s="22">
        <f t="shared" si="47"/>
        <v>320.72736572619834</v>
      </c>
      <c r="M79" s="22">
        <f t="shared" si="47"/>
        <v>260.96834816218421</v>
      </c>
      <c r="N79" s="22">
        <f t="shared" si="47"/>
        <v>5.819717572801693</v>
      </c>
      <c r="O79" s="22">
        <f t="shared" si="47"/>
        <v>1.5378363768361965</v>
      </c>
      <c r="P79" s="22">
        <f t="shared" si="47"/>
        <v>0.36484456158135004</v>
      </c>
      <c r="Q79" s="22">
        <f t="shared" si="47"/>
        <v>1.8122457961330838</v>
      </c>
      <c r="R79" s="22">
        <f t="shared" si="47"/>
        <v>3.4170839324585174</v>
      </c>
      <c r="S79" s="22">
        <f t="shared" si="47"/>
        <v>4.9950489002442957</v>
      </c>
      <c r="T79" s="22">
        <f t="shared" si="47"/>
        <v>6.0496379940850957</v>
      </c>
      <c r="U79" s="22">
        <f t="shared" si="47"/>
        <v>6.3390888412087332</v>
      </c>
      <c r="V79" s="22">
        <f t="shared" si="47"/>
        <v>6.2504145526652657</v>
      </c>
      <c r="W79" s="17"/>
      <c r="X79" s="22"/>
      <c r="Y79" s="22"/>
      <c r="Z79" s="22"/>
      <c r="AA79" s="22"/>
      <c r="AB79" s="22"/>
      <c r="AC79" s="22"/>
      <c r="AD79" s="22"/>
      <c r="AE79" s="17"/>
      <c r="AF79" s="17"/>
      <c r="AG79" s="17"/>
      <c r="AH79" s="17"/>
      <c r="AI79" s="17"/>
      <c r="AJ79" s="17"/>
      <c r="AK79" s="17"/>
    </row>
    <row r="80" spans="1:37" s="3" customFormat="1" ht="12" x14ac:dyDescent="0.3">
      <c r="A80" s="17"/>
      <c r="E80" s="17"/>
      <c r="F80" s="19"/>
      <c r="G80" s="19"/>
      <c r="H80" s="19"/>
      <c r="I80" s="19"/>
      <c r="J80" s="19"/>
      <c r="K80" s="19"/>
      <c r="L80" s="19"/>
      <c r="M80" s="19"/>
      <c r="N80" s="19"/>
      <c r="O80" s="19"/>
      <c r="P80" s="19"/>
      <c r="Q80" s="19"/>
      <c r="R80" s="19"/>
      <c r="S80" s="19"/>
      <c r="T80" s="19"/>
      <c r="U80" s="19"/>
      <c r="V80" s="19"/>
      <c r="W80" s="17"/>
      <c r="X80" s="17"/>
      <c r="Y80" s="17"/>
      <c r="Z80" s="17"/>
      <c r="AA80" s="17"/>
      <c r="AB80" s="17"/>
      <c r="AC80" s="17"/>
      <c r="AD80" s="17"/>
      <c r="AE80" s="17"/>
      <c r="AF80" s="17"/>
      <c r="AG80" s="17"/>
      <c r="AH80" s="17"/>
      <c r="AI80" s="17"/>
      <c r="AJ80" s="17"/>
      <c r="AK80" s="17"/>
    </row>
    <row r="81" spans="1:37" s="3" customFormat="1" ht="12" x14ac:dyDescent="0.3">
      <c r="A81" s="17"/>
      <c r="C81" s="11" t="s">
        <v>61</v>
      </c>
      <c r="D81" s="11"/>
      <c r="E81" s="17"/>
      <c r="F81" s="19"/>
      <c r="G81" s="19"/>
      <c r="H81" s="19"/>
      <c r="I81" s="19"/>
      <c r="J81" s="19"/>
      <c r="K81" s="19"/>
      <c r="L81" s="19"/>
      <c r="M81" s="19"/>
      <c r="N81" s="19"/>
      <c r="O81" s="19"/>
      <c r="P81" s="19"/>
      <c r="Q81" s="19"/>
      <c r="R81" s="19"/>
      <c r="S81" s="19"/>
      <c r="T81" s="19"/>
      <c r="U81" s="19"/>
      <c r="V81" s="19"/>
      <c r="W81" s="17"/>
      <c r="X81" s="17"/>
      <c r="Y81" s="17"/>
      <c r="Z81" s="17"/>
      <c r="AA81" s="17"/>
      <c r="AB81" s="17"/>
      <c r="AC81" s="17"/>
      <c r="AD81" s="17"/>
      <c r="AE81" s="17"/>
      <c r="AF81" s="17"/>
      <c r="AG81" s="17"/>
      <c r="AH81" s="17"/>
      <c r="AI81" s="17"/>
      <c r="AJ81" s="17"/>
      <c r="AK81" s="17"/>
    </row>
    <row r="82" spans="1:37" s="17" customFormat="1" ht="12" x14ac:dyDescent="0.3">
      <c r="C82" s="23" t="s">
        <v>322</v>
      </c>
      <c r="D82" s="23"/>
      <c r="F82" s="19"/>
      <c r="G82" s="19"/>
      <c r="H82" s="19"/>
      <c r="I82" s="19"/>
      <c r="J82" s="19"/>
      <c r="K82" s="19"/>
      <c r="L82" s="19"/>
      <c r="M82" s="19"/>
      <c r="N82" s="19"/>
      <c r="O82" s="19"/>
      <c r="P82" s="19"/>
      <c r="Q82" s="19"/>
      <c r="R82" s="19"/>
      <c r="S82" s="19"/>
      <c r="T82" s="19"/>
      <c r="U82" s="19"/>
      <c r="V82" s="19"/>
    </row>
    <row r="83" spans="1:37" s="3" customFormat="1" ht="12" x14ac:dyDescent="0.3">
      <c r="A83" s="17"/>
      <c r="C83" s="3" t="s">
        <v>62</v>
      </c>
      <c r="D83" s="8" t="s">
        <v>34</v>
      </c>
      <c r="E83" s="17"/>
      <c r="F83" s="21">
        <f>$D$65</f>
        <v>690</v>
      </c>
      <c r="G83" s="21">
        <f t="shared" ref="G83:V83" si="48">$D$65</f>
        <v>690</v>
      </c>
      <c r="H83" s="21">
        <f t="shared" si="48"/>
        <v>690</v>
      </c>
      <c r="I83" s="21">
        <f t="shared" si="48"/>
        <v>690</v>
      </c>
      <c r="J83" s="21">
        <f t="shared" si="48"/>
        <v>690</v>
      </c>
      <c r="K83" s="21">
        <f t="shared" si="48"/>
        <v>690</v>
      </c>
      <c r="L83" s="21">
        <f t="shared" si="48"/>
        <v>690</v>
      </c>
      <c r="M83" s="21">
        <f t="shared" si="48"/>
        <v>690</v>
      </c>
      <c r="N83" s="21">
        <f t="shared" si="48"/>
        <v>690</v>
      </c>
      <c r="O83" s="21">
        <f t="shared" si="48"/>
        <v>690</v>
      </c>
      <c r="P83" s="21">
        <f t="shared" si="48"/>
        <v>690</v>
      </c>
      <c r="Q83" s="21">
        <f t="shared" si="48"/>
        <v>690</v>
      </c>
      <c r="R83" s="21">
        <f t="shared" si="48"/>
        <v>690</v>
      </c>
      <c r="S83" s="21">
        <f t="shared" si="48"/>
        <v>690</v>
      </c>
      <c r="T83" s="21">
        <f t="shared" si="48"/>
        <v>690</v>
      </c>
      <c r="U83" s="21">
        <f t="shared" si="48"/>
        <v>690</v>
      </c>
      <c r="V83" s="21">
        <f t="shared" si="48"/>
        <v>690</v>
      </c>
      <c r="W83" s="17"/>
      <c r="X83" s="17"/>
      <c r="Y83" s="17"/>
      <c r="Z83" s="17"/>
      <c r="AA83" s="17"/>
      <c r="AB83" s="17"/>
      <c r="AC83" s="17"/>
      <c r="AD83" s="17"/>
      <c r="AE83" s="17"/>
      <c r="AF83" s="17"/>
      <c r="AG83" s="17"/>
      <c r="AH83" s="17"/>
      <c r="AI83" s="17"/>
      <c r="AJ83" s="17"/>
      <c r="AK83" s="17"/>
    </row>
    <row r="84" spans="1:37" s="3" customFormat="1" ht="12" x14ac:dyDescent="0.3">
      <c r="A84" s="17"/>
      <c r="C84" s="3" t="s">
        <v>63</v>
      </c>
      <c r="D84" s="8" t="s">
        <v>34</v>
      </c>
      <c r="E84" s="17"/>
      <c r="F84" s="21">
        <f>$D$66</f>
        <v>1200</v>
      </c>
      <c r="G84" s="21">
        <f t="shared" ref="G84:V84" si="49">$D$66</f>
        <v>1200</v>
      </c>
      <c r="H84" s="21">
        <f t="shared" si="49"/>
        <v>1200</v>
      </c>
      <c r="I84" s="21">
        <f t="shared" si="49"/>
        <v>1200</v>
      </c>
      <c r="J84" s="21">
        <f t="shared" si="49"/>
        <v>1200</v>
      </c>
      <c r="K84" s="21">
        <f t="shared" si="49"/>
        <v>1200</v>
      </c>
      <c r="L84" s="21">
        <f t="shared" si="49"/>
        <v>1200</v>
      </c>
      <c r="M84" s="21">
        <f t="shared" si="49"/>
        <v>1200</v>
      </c>
      <c r="N84" s="21">
        <f t="shared" si="49"/>
        <v>1200</v>
      </c>
      <c r="O84" s="21">
        <f t="shared" si="49"/>
        <v>1200</v>
      </c>
      <c r="P84" s="21">
        <f t="shared" si="49"/>
        <v>1200</v>
      </c>
      <c r="Q84" s="21">
        <f t="shared" si="49"/>
        <v>1200</v>
      </c>
      <c r="R84" s="21">
        <f t="shared" si="49"/>
        <v>1200</v>
      </c>
      <c r="S84" s="21">
        <f t="shared" si="49"/>
        <v>1200</v>
      </c>
      <c r="T84" s="21">
        <f t="shared" si="49"/>
        <v>1200</v>
      </c>
      <c r="U84" s="21">
        <f t="shared" si="49"/>
        <v>1200</v>
      </c>
      <c r="V84" s="21">
        <f t="shared" si="49"/>
        <v>1200</v>
      </c>
      <c r="W84" s="17"/>
      <c r="X84" s="17"/>
      <c r="Y84" s="17"/>
      <c r="Z84" s="17"/>
      <c r="AA84" s="17"/>
      <c r="AB84" s="17"/>
      <c r="AC84" s="17"/>
      <c r="AD84" s="17"/>
      <c r="AE84" s="17"/>
      <c r="AF84" s="17"/>
      <c r="AG84" s="17"/>
      <c r="AH84" s="17"/>
      <c r="AI84" s="17"/>
      <c r="AJ84" s="17"/>
      <c r="AK84" s="17"/>
    </row>
    <row r="85" spans="1:37" s="3" customFormat="1" ht="12" x14ac:dyDescent="0.3">
      <c r="A85" s="17"/>
      <c r="C85" s="3" t="s">
        <v>64</v>
      </c>
      <c r="D85" s="8" t="s">
        <v>35</v>
      </c>
      <c r="E85" s="17"/>
      <c r="F85" s="21">
        <f>65*85%</f>
        <v>55.25</v>
      </c>
      <c r="G85" s="21">
        <f t="shared" ref="G85:V86" si="50">65*85%</f>
        <v>55.25</v>
      </c>
      <c r="H85" s="21">
        <f t="shared" si="50"/>
        <v>55.25</v>
      </c>
      <c r="I85" s="21">
        <f t="shared" si="50"/>
        <v>55.25</v>
      </c>
      <c r="J85" s="21">
        <f t="shared" si="50"/>
        <v>55.25</v>
      </c>
      <c r="K85" s="21">
        <f t="shared" si="50"/>
        <v>55.25</v>
      </c>
      <c r="L85" s="21">
        <f t="shared" si="50"/>
        <v>55.25</v>
      </c>
      <c r="M85" s="21">
        <f t="shared" si="50"/>
        <v>55.25</v>
      </c>
      <c r="N85" s="21">
        <f t="shared" si="50"/>
        <v>55.25</v>
      </c>
      <c r="O85" s="21">
        <f t="shared" si="50"/>
        <v>55.25</v>
      </c>
      <c r="P85" s="21">
        <f t="shared" si="50"/>
        <v>55.25</v>
      </c>
      <c r="Q85" s="21">
        <f t="shared" si="50"/>
        <v>55.25</v>
      </c>
      <c r="R85" s="21">
        <f t="shared" si="50"/>
        <v>55.25</v>
      </c>
      <c r="S85" s="21">
        <f t="shared" si="50"/>
        <v>55.25</v>
      </c>
      <c r="T85" s="21">
        <f t="shared" si="50"/>
        <v>55.25</v>
      </c>
      <c r="U85" s="21">
        <f t="shared" si="50"/>
        <v>55.25</v>
      </c>
      <c r="V85" s="21">
        <f t="shared" si="50"/>
        <v>55.25</v>
      </c>
      <c r="W85" s="17"/>
      <c r="X85" s="17"/>
      <c r="Y85" s="17"/>
      <c r="Z85" s="17"/>
      <c r="AA85" s="17"/>
      <c r="AB85" s="17"/>
      <c r="AC85" s="17"/>
      <c r="AD85" s="17"/>
      <c r="AE85" s="17"/>
      <c r="AF85" s="17"/>
      <c r="AG85" s="17"/>
      <c r="AH85" s="17"/>
      <c r="AI85" s="17"/>
      <c r="AJ85" s="17"/>
      <c r="AK85" s="17"/>
    </row>
    <row r="86" spans="1:37" s="3" customFormat="1" ht="12" x14ac:dyDescent="0.3">
      <c r="A86" s="17"/>
      <c r="C86" s="3" t="s">
        <v>65</v>
      </c>
      <c r="D86" s="8" t="s">
        <v>35</v>
      </c>
      <c r="E86" s="17"/>
      <c r="F86" s="21">
        <f>65*85%</f>
        <v>55.25</v>
      </c>
      <c r="G86" s="21">
        <f t="shared" si="50"/>
        <v>55.25</v>
      </c>
      <c r="H86" s="21">
        <f t="shared" si="50"/>
        <v>55.25</v>
      </c>
      <c r="I86" s="21">
        <f t="shared" si="50"/>
        <v>55.25</v>
      </c>
      <c r="J86" s="21">
        <f t="shared" si="50"/>
        <v>55.25</v>
      </c>
      <c r="K86" s="21">
        <f t="shared" si="50"/>
        <v>55.25</v>
      </c>
      <c r="L86" s="21">
        <f t="shared" si="50"/>
        <v>55.25</v>
      </c>
      <c r="M86" s="21">
        <f t="shared" si="50"/>
        <v>55.25</v>
      </c>
      <c r="N86" s="21">
        <f t="shared" si="50"/>
        <v>55.25</v>
      </c>
      <c r="O86" s="21">
        <f t="shared" si="50"/>
        <v>55.25</v>
      </c>
      <c r="P86" s="21">
        <f t="shared" si="50"/>
        <v>55.25</v>
      </c>
      <c r="Q86" s="21">
        <f t="shared" si="50"/>
        <v>55.25</v>
      </c>
      <c r="R86" s="21">
        <f t="shared" si="50"/>
        <v>55.25</v>
      </c>
      <c r="S86" s="21">
        <f t="shared" si="50"/>
        <v>55.25</v>
      </c>
      <c r="T86" s="21">
        <f t="shared" si="50"/>
        <v>55.25</v>
      </c>
      <c r="U86" s="21">
        <f t="shared" si="50"/>
        <v>55.25</v>
      </c>
      <c r="V86" s="21">
        <f t="shared" si="50"/>
        <v>55.25</v>
      </c>
      <c r="W86" s="17"/>
      <c r="X86" s="17"/>
      <c r="Y86" s="17"/>
      <c r="Z86" s="17"/>
      <c r="AA86" s="17"/>
      <c r="AB86" s="17"/>
      <c r="AC86" s="17"/>
      <c r="AD86" s="17"/>
      <c r="AE86" s="17"/>
      <c r="AF86" s="17"/>
      <c r="AG86" s="17"/>
      <c r="AH86" s="17"/>
      <c r="AI86" s="17"/>
      <c r="AJ86" s="17"/>
      <c r="AK86" s="17"/>
    </row>
    <row r="87" spans="1:37" s="3" customFormat="1" ht="12" x14ac:dyDescent="0.3">
      <c r="A87" s="17"/>
      <c r="C87" s="3" t="s">
        <v>66</v>
      </c>
      <c r="D87" s="8" t="s">
        <v>30</v>
      </c>
      <c r="E87" s="17"/>
      <c r="F87" s="21">
        <f>F83/F85</f>
        <v>12.48868778280543</v>
      </c>
      <c r="G87" s="21">
        <f>G83/G85</f>
        <v>12.48868778280543</v>
      </c>
      <c r="H87" s="21">
        <f t="shared" ref="H87:V88" si="51">H83/H85</f>
        <v>12.48868778280543</v>
      </c>
      <c r="I87" s="21">
        <f t="shared" si="51"/>
        <v>12.48868778280543</v>
      </c>
      <c r="J87" s="21">
        <f t="shared" si="51"/>
        <v>12.48868778280543</v>
      </c>
      <c r="K87" s="21">
        <f t="shared" si="51"/>
        <v>12.48868778280543</v>
      </c>
      <c r="L87" s="21">
        <f t="shared" si="51"/>
        <v>12.48868778280543</v>
      </c>
      <c r="M87" s="21">
        <f t="shared" si="51"/>
        <v>12.48868778280543</v>
      </c>
      <c r="N87" s="21">
        <f t="shared" si="51"/>
        <v>12.48868778280543</v>
      </c>
      <c r="O87" s="21">
        <f t="shared" si="51"/>
        <v>12.48868778280543</v>
      </c>
      <c r="P87" s="21">
        <f t="shared" si="51"/>
        <v>12.48868778280543</v>
      </c>
      <c r="Q87" s="21">
        <f t="shared" si="51"/>
        <v>12.48868778280543</v>
      </c>
      <c r="R87" s="21">
        <f t="shared" si="51"/>
        <v>12.48868778280543</v>
      </c>
      <c r="S87" s="21">
        <f t="shared" si="51"/>
        <v>12.48868778280543</v>
      </c>
      <c r="T87" s="21">
        <f t="shared" si="51"/>
        <v>12.48868778280543</v>
      </c>
      <c r="U87" s="21">
        <f t="shared" si="51"/>
        <v>12.48868778280543</v>
      </c>
      <c r="V87" s="21">
        <f t="shared" si="51"/>
        <v>12.48868778280543</v>
      </c>
      <c r="W87" s="17"/>
      <c r="X87" s="17"/>
      <c r="Y87" s="17"/>
      <c r="Z87" s="17"/>
      <c r="AA87" s="17"/>
      <c r="AB87" s="17"/>
      <c r="AC87" s="17"/>
      <c r="AD87" s="17"/>
      <c r="AE87" s="17"/>
      <c r="AF87" s="17"/>
      <c r="AG87" s="17"/>
      <c r="AH87" s="17"/>
      <c r="AI87" s="17"/>
      <c r="AJ87" s="17"/>
      <c r="AK87" s="17"/>
    </row>
    <row r="88" spans="1:37" s="3" customFormat="1" ht="12" x14ac:dyDescent="0.3">
      <c r="A88" s="17"/>
      <c r="C88" s="3" t="s">
        <v>67</v>
      </c>
      <c r="D88" s="8" t="s">
        <v>30</v>
      </c>
      <c r="E88" s="17"/>
      <c r="F88" s="21">
        <f>F84/F86</f>
        <v>21.719457013574662</v>
      </c>
      <c r="G88" s="21">
        <f t="shared" ref="G88" si="52">G84/G86</f>
        <v>21.719457013574662</v>
      </c>
      <c r="H88" s="21">
        <f t="shared" si="51"/>
        <v>21.719457013574662</v>
      </c>
      <c r="I88" s="21">
        <f t="shared" si="51"/>
        <v>21.719457013574662</v>
      </c>
      <c r="J88" s="21">
        <f t="shared" si="51"/>
        <v>21.719457013574662</v>
      </c>
      <c r="K88" s="21">
        <f>K84/K86</f>
        <v>21.719457013574662</v>
      </c>
      <c r="L88" s="21">
        <f t="shared" si="51"/>
        <v>21.719457013574662</v>
      </c>
      <c r="M88" s="21">
        <f t="shared" si="51"/>
        <v>21.719457013574662</v>
      </c>
      <c r="N88" s="21">
        <f t="shared" si="51"/>
        <v>21.719457013574662</v>
      </c>
      <c r="O88" s="21">
        <f t="shared" si="51"/>
        <v>21.719457013574662</v>
      </c>
      <c r="P88" s="21">
        <f t="shared" si="51"/>
        <v>21.719457013574662</v>
      </c>
      <c r="Q88" s="21">
        <f t="shared" si="51"/>
        <v>21.719457013574662</v>
      </c>
      <c r="R88" s="21">
        <f t="shared" si="51"/>
        <v>21.719457013574662</v>
      </c>
      <c r="S88" s="21">
        <f t="shared" si="51"/>
        <v>21.719457013574662</v>
      </c>
      <c r="T88" s="21">
        <f t="shared" si="51"/>
        <v>21.719457013574662</v>
      </c>
      <c r="U88" s="21">
        <f t="shared" si="51"/>
        <v>21.719457013574662</v>
      </c>
      <c r="V88" s="21">
        <f t="shared" si="51"/>
        <v>21.719457013574662</v>
      </c>
      <c r="W88" s="17"/>
      <c r="X88" s="17"/>
      <c r="Y88" s="17"/>
      <c r="Z88" s="17"/>
      <c r="AA88" s="17"/>
      <c r="AB88" s="17"/>
      <c r="AC88" s="17"/>
      <c r="AD88" s="17"/>
      <c r="AE88" s="17"/>
      <c r="AF88" s="17"/>
      <c r="AG88" s="17"/>
      <c r="AH88" s="17"/>
      <c r="AI88" s="17"/>
      <c r="AJ88" s="17"/>
      <c r="AK88" s="17"/>
    </row>
    <row r="89" spans="1:37" s="3" customFormat="1" ht="12" x14ac:dyDescent="0.3">
      <c r="A89" s="17"/>
      <c r="C89" s="3" t="s">
        <v>68</v>
      </c>
      <c r="D89" s="8" t="s">
        <v>31</v>
      </c>
      <c r="E89" s="17"/>
      <c r="F89" s="21">
        <v>700</v>
      </c>
      <c r="G89" s="21">
        <v>700</v>
      </c>
      <c r="H89" s="21">
        <v>700</v>
      </c>
      <c r="I89" s="21">
        <v>700</v>
      </c>
      <c r="J89" s="21">
        <v>700</v>
      </c>
      <c r="K89" s="21">
        <v>700</v>
      </c>
      <c r="L89" s="21">
        <v>700</v>
      </c>
      <c r="M89" s="21">
        <v>700</v>
      </c>
      <c r="N89" s="21">
        <v>700</v>
      </c>
      <c r="O89" s="21">
        <v>700</v>
      </c>
      <c r="P89" s="21">
        <v>700</v>
      </c>
      <c r="Q89" s="21">
        <v>700</v>
      </c>
      <c r="R89" s="21">
        <v>700</v>
      </c>
      <c r="S89" s="21">
        <v>700</v>
      </c>
      <c r="T89" s="21">
        <v>700</v>
      </c>
      <c r="U89" s="21">
        <v>700</v>
      </c>
      <c r="V89" s="21">
        <v>700</v>
      </c>
      <c r="W89" s="17"/>
      <c r="X89" s="17"/>
      <c r="Y89" s="17"/>
      <c r="Z89" s="17"/>
      <c r="AA89" s="17"/>
      <c r="AB89" s="17"/>
      <c r="AC89" s="17"/>
      <c r="AD89" s="17"/>
      <c r="AE89" s="17"/>
      <c r="AF89" s="17"/>
      <c r="AG89" s="17"/>
      <c r="AH89" s="17"/>
      <c r="AI89" s="17"/>
      <c r="AJ89" s="17"/>
      <c r="AK89" s="17"/>
    </row>
    <row r="90" spans="1:37" s="3" customFormat="1" ht="12" x14ac:dyDescent="0.3">
      <c r="A90" s="17"/>
      <c r="C90" s="3" t="s">
        <v>69</v>
      </c>
      <c r="D90" s="8" t="s">
        <v>31</v>
      </c>
      <c r="E90" s="17"/>
      <c r="F90" s="21">
        <v>1600</v>
      </c>
      <c r="G90" s="21">
        <v>1600</v>
      </c>
      <c r="H90" s="21">
        <v>1600</v>
      </c>
      <c r="I90" s="21">
        <v>1600</v>
      </c>
      <c r="J90" s="21">
        <v>1600</v>
      </c>
      <c r="K90" s="21">
        <v>1600</v>
      </c>
      <c r="L90" s="21">
        <v>1600</v>
      </c>
      <c r="M90" s="21">
        <v>1600</v>
      </c>
      <c r="N90" s="21">
        <v>1600</v>
      </c>
      <c r="O90" s="21">
        <v>1600</v>
      </c>
      <c r="P90" s="21">
        <v>1600</v>
      </c>
      <c r="Q90" s="21">
        <v>1600</v>
      </c>
      <c r="R90" s="21">
        <v>1600</v>
      </c>
      <c r="S90" s="21">
        <v>1600</v>
      </c>
      <c r="T90" s="21">
        <v>1600</v>
      </c>
      <c r="U90" s="21">
        <v>1600</v>
      </c>
      <c r="V90" s="21">
        <v>1600</v>
      </c>
      <c r="W90" s="17"/>
      <c r="X90" s="17"/>
      <c r="Y90" s="17"/>
      <c r="Z90" s="17"/>
      <c r="AA90" s="17"/>
      <c r="AB90" s="17"/>
      <c r="AC90" s="17"/>
      <c r="AD90" s="17"/>
      <c r="AE90" s="17"/>
      <c r="AF90" s="17"/>
      <c r="AG90" s="17"/>
      <c r="AH90" s="17"/>
      <c r="AI90" s="17"/>
      <c r="AJ90" s="17"/>
      <c r="AK90" s="17"/>
    </row>
    <row r="91" spans="1:37" s="3" customFormat="1" ht="12" x14ac:dyDescent="0.3">
      <c r="A91" s="17"/>
      <c r="C91" s="3" t="s">
        <v>39</v>
      </c>
      <c r="D91" s="8" t="s">
        <v>36</v>
      </c>
      <c r="E91" s="17"/>
      <c r="F91" s="20">
        <f>F87*F89/1000</f>
        <v>8.7420814479638018</v>
      </c>
      <c r="G91" s="20">
        <f t="shared" ref="G91:V92" si="53">G87*G89/1000</f>
        <v>8.7420814479638018</v>
      </c>
      <c r="H91" s="20">
        <f>H87*H89/1000</f>
        <v>8.7420814479638018</v>
      </c>
      <c r="I91" s="20">
        <f t="shared" si="53"/>
        <v>8.7420814479638018</v>
      </c>
      <c r="J91" s="20">
        <f t="shared" si="53"/>
        <v>8.7420814479638018</v>
      </c>
      <c r="K91" s="20">
        <f t="shared" si="53"/>
        <v>8.7420814479638018</v>
      </c>
      <c r="L91" s="20">
        <f t="shared" si="53"/>
        <v>8.7420814479638018</v>
      </c>
      <c r="M91" s="20">
        <f t="shared" si="53"/>
        <v>8.7420814479638018</v>
      </c>
      <c r="N91" s="20">
        <f t="shared" si="53"/>
        <v>8.7420814479638018</v>
      </c>
      <c r="O91" s="20">
        <f t="shared" si="53"/>
        <v>8.7420814479638018</v>
      </c>
      <c r="P91" s="20">
        <f t="shared" si="53"/>
        <v>8.7420814479638018</v>
      </c>
      <c r="Q91" s="20">
        <f t="shared" si="53"/>
        <v>8.7420814479638018</v>
      </c>
      <c r="R91" s="20">
        <f t="shared" si="53"/>
        <v>8.7420814479638018</v>
      </c>
      <c r="S91" s="20">
        <f t="shared" si="53"/>
        <v>8.7420814479638018</v>
      </c>
      <c r="T91" s="20">
        <f t="shared" si="53"/>
        <v>8.7420814479638018</v>
      </c>
      <c r="U91" s="20">
        <f t="shared" si="53"/>
        <v>8.7420814479638018</v>
      </c>
      <c r="V91" s="20">
        <f t="shared" si="53"/>
        <v>8.7420814479638018</v>
      </c>
      <c r="W91" s="17"/>
      <c r="X91" s="17"/>
      <c r="Y91" s="17"/>
      <c r="Z91" s="17"/>
      <c r="AA91" s="17"/>
      <c r="AB91" s="17"/>
      <c r="AC91" s="17"/>
      <c r="AD91" s="17"/>
      <c r="AE91" s="17"/>
      <c r="AF91" s="17"/>
      <c r="AG91" s="17"/>
      <c r="AH91" s="17"/>
      <c r="AI91" s="17"/>
      <c r="AJ91" s="17"/>
      <c r="AK91" s="17"/>
    </row>
    <row r="92" spans="1:37" s="3" customFormat="1" ht="12" x14ac:dyDescent="0.3">
      <c r="A92" s="17"/>
      <c r="C92" s="3" t="s">
        <v>40</v>
      </c>
      <c r="D92" s="8" t="s">
        <v>36</v>
      </c>
      <c r="E92" s="17"/>
      <c r="F92" s="20">
        <f>F88*F90/1000</f>
        <v>34.751131221719454</v>
      </c>
      <c r="G92" s="20">
        <f t="shared" si="53"/>
        <v>34.751131221719454</v>
      </c>
      <c r="H92" s="20">
        <f t="shared" si="53"/>
        <v>34.751131221719454</v>
      </c>
      <c r="I92" s="20">
        <f t="shared" si="53"/>
        <v>34.751131221719454</v>
      </c>
      <c r="J92" s="20">
        <f t="shared" si="53"/>
        <v>34.751131221719454</v>
      </c>
      <c r="K92" s="20">
        <f t="shared" si="53"/>
        <v>34.751131221719454</v>
      </c>
      <c r="L92" s="20">
        <f>L88*L90/1000</f>
        <v>34.751131221719454</v>
      </c>
      <c r="M92" s="20">
        <f t="shared" si="53"/>
        <v>34.751131221719454</v>
      </c>
      <c r="N92" s="20">
        <f t="shared" si="53"/>
        <v>34.751131221719454</v>
      </c>
      <c r="O92" s="20">
        <f t="shared" si="53"/>
        <v>34.751131221719454</v>
      </c>
      <c r="P92" s="20">
        <f t="shared" si="53"/>
        <v>34.751131221719454</v>
      </c>
      <c r="Q92" s="20">
        <f t="shared" si="53"/>
        <v>34.751131221719454</v>
      </c>
      <c r="R92" s="20">
        <f t="shared" si="53"/>
        <v>34.751131221719454</v>
      </c>
      <c r="S92" s="20">
        <f t="shared" si="53"/>
        <v>34.751131221719454</v>
      </c>
      <c r="T92" s="20">
        <f t="shared" si="53"/>
        <v>34.751131221719454</v>
      </c>
      <c r="U92" s="20">
        <f t="shared" si="53"/>
        <v>34.751131221719454</v>
      </c>
      <c r="V92" s="20">
        <f t="shared" si="53"/>
        <v>34.751131221719454</v>
      </c>
      <c r="W92" s="17"/>
      <c r="X92" s="17"/>
      <c r="Y92" s="17"/>
      <c r="Z92" s="17"/>
      <c r="AA92" s="17"/>
      <c r="AB92" s="17"/>
      <c r="AC92" s="17"/>
      <c r="AD92" s="17"/>
      <c r="AE92" s="17"/>
      <c r="AF92" s="17"/>
      <c r="AG92" s="17"/>
      <c r="AH92" s="17"/>
      <c r="AI92" s="17"/>
      <c r="AJ92" s="17"/>
      <c r="AK92" s="17"/>
    </row>
    <row r="93" spans="1:37" s="3" customFormat="1" ht="12" x14ac:dyDescent="0.3">
      <c r="A93" s="17"/>
      <c r="D93" s="8"/>
      <c r="E93" s="17"/>
      <c r="F93" s="20"/>
      <c r="G93" s="20"/>
      <c r="H93" s="20"/>
      <c r="I93" s="20"/>
      <c r="J93" s="20"/>
      <c r="K93" s="20"/>
      <c r="L93" s="20"/>
      <c r="M93" s="20"/>
      <c r="N93" s="20"/>
      <c r="O93" s="20"/>
      <c r="P93" s="20"/>
      <c r="Q93" s="20"/>
      <c r="R93" s="20"/>
      <c r="S93" s="20"/>
      <c r="T93" s="20"/>
      <c r="U93" s="20"/>
      <c r="V93" s="20"/>
      <c r="W93" s="17"/>
      <c r="X93" s="17"/>
      <c r="Y93" s="17"/>
      <c r="Z93" s="17"/>
      <c r="AA93" s="17"/>
      <c r="AB93" s="17"/>
      <c r="AC93" s="17"/>
      <c r="AD93" s="17"/>
      <c r="AE93" s="17"/>
      <c r="AF93" s="17"/>
      <c r="AG93" s="17"/>
      <c r="AH93" s="17"/>
      <c r="AI93" s="17"/>
      <c r="AJ93" s="17"/>
      <c r="AK93" s="17"/>
    </row>
    <row r="94" spans="1:37" s="3" customFormat="1" ht="12" x14ac:dyDescent="0.3">
      <c r="A94" s="17"/>
      <c r="C94" s="9" t="s">
        <v>324</v>
      </c>
      <c r="D94" s="8"/>
      <c r="E94" s="17"/>
      <c r="F94" s="20"/>
      <c r="G94" s="20"/>
      <c r="H94" s="20"/>
      <c r="I94" s="20"/>
      <c r="J94" s="20"/>
      <c r="K94" s="20"/>
      <c r="L94" s="20"/>
      <c r="M94" s="20"/>
      <c r="N94" s="20"/>
      <c r="O94" s="20"/>
      <c r="P94" s="20"/>
      <c r="Q94" s="20"/>
      <c r="R94" s="20"/>
      <c r="S94" s="20"/>
      <c r="T94" s="20"/>
      <c r="U94" s="20"/>
      <c r="V94" s="20"/>
      <c r="W94" s="17"/>
      <c r="X94" s="17"/>
      <c r="Y94" s="17"/>
      <c r="Z94" s="17"/>
      <c r="AA94" s="17"/>
      <c r="AB94" s="17"/>
      <c r="AC94" s="17"/>
      <c r="AD94" s="17"/>
      <c r="AE94" s="17"/>
      <c r="AF94" s="17"/>
      <c r="AG94" s="17"/>
      <c r="AH94" s="17"/>
      <c r="AI94" s="17"/>
      <c r="AJ94" s="17"/>
      <c r="AK94" s="17"/>
    </row>
    <row r="95" spans="1:37" s="3" customFormat="1" ht="12" x14ac:dyDescent="0.3">
      <c r="A95" s="17"/>
      <c r="C95" s="3" t="s">
        <v>325</v>
      </c>
      <c r="D95" s="53" t="s">
        <v>318</v>
      </c>
      <c r="E95" s="17"/>
      <c r="F95" s="20"/>
      <c r="G95" s="54" t="s">
        <v>321</v>
      </c>
      <c r="H95" s="20"/>
      <c r="I95" s="20"/>
      <c r="J95" s="20"/>
      <c r="K95" s="20"/>
      <c r="L95" s="20"/>
      <c r="M95" s="20"/>
      <c r="N95" s="20"/>
      <c r="O95" s="20"/>
      <c r="P95" s="20"/>
      <c r="Q95" s="20"/>
      <c r="R95" s="20"/>
      <c r="S95" s="20"/>
      <c r="T95" s="20"/>
      <c r="U95" s="20"/>
      <c r="V95" s="20"/>
      <c r="W95" s="17"/>
      <c r="X95" s="17"/>
      <c r="Y95" s="17"/>
      <c r="Z95" s="17"/>
      <c r="AA95" s="17"/>
      <c r="AB95" s="17"/>
      <c r="AC95" s="17"/>
      <c r="AD95" s="17"/>
      <c r="AE95" s="17"/>
      <c r="AF95" s="17"/>
      <c r="AG95" s="17"/>
      <c r="AH95" s="17"/>
      <c r="AI95" s="17"/>
      <c r="AJ95" s="17"/>
      <c r="AK95" s="17"/>
    </row>
    <row r="96" spans="1:37" s="3" customFormat="1" ht="12" x14ac:dyDescent="0.3">
      <c r="A96" s="17"/>
      <c r="C96" s="3" t="s">
        <v>70</v>
      </c>
      <c r="D96" s="8" t="s">
        <v>32</v>
      </c>
      <c r="E96" s="17"/>
      <c r="F96" s="21">
        <f>F91*F15</f>
        <v>0</v>
      </c>
      <c r="G96" s="21">
        <f>IF(G$9&gt;$D$6,0,F96)</f>
        <v>0</v>
      </c>
      <c r="H96" s="21">
        <f t="shared" ref="H96:V111" si="54">IF(H$9&gt;$D$6,0,G96)</f>
        <v>0</v>
      </c>
      <c r="I96" s="21">
        <f t="shared" si="54"/>
        <v>0</v>
      </c>
      <c r="J96" s="21">
        <f t="shared" si="54"/>
        <v>0</v>
      </c>
      <c r="K96" s="21">
        <f t="shared" si="54"/>
        <v>0</v>
      </c>
      <c r="L96" s="21">
        <f t="shared" si="54"/>
        <v>0</v>
      </c>
      <c r="M96" s="21">
        <f t="shared" si="54"/>
        <v>0</v>
      </c>
      <c r="N96" s="21">
        <f t="shared" si="54"/>
        <v>0</v>
      </c>
      <c r="O96" s="21">
        <f t="shared" si="54"/>
        <v>0</v>
      </c>
      <c r="P96" s="21">
        <f t="shared" si="54"/>
        <v>0</v>
      </c>
      <c r="Q96" s="21">
        <f t="shared" si="54"/>
        <v>0</v>
      </c>
      <c r="R96" s="21">
        <f t="shared" si="54"/>
        <v>0</v>
      </c>
      <c r="S96" s="21">
        <f t="shared" si="54"/>
        <v>0</v>
      </c>
      <c r="T96" s="21">
        <f t="shared" si="54"/>
        <v>0</v>
      </c>
      <c r="U96" s="21">
        <f t="shared" si="54"/>
        <v>0</v>
      </c>
      <c r="V96" s="21">
        <f t="shared" si="54"/>
        <v>0</v>
      </c>
      <c r="W96" s="17"/>
      <c r="X96" s="17"/>
      <c r="Y96" s="17"/>
      <c r="Z96" s="17"/>
      <c r="AA96" s="17"/>
      <c r="AB96" s="17"/>
      <c r="AC96" s="17"/>
      <c r="AD96" s="17"/>
      <c r="AE96" s="17"/>
      <c r="AF96" s="17"/>
      <c r="AG96" s="17"/>
      <c r="AH96" s="17"/>
      <c r="AI96" s="17"/>
      <c r="AJ96" s="17"/>
      <c r="AK96" s="17"/>
    </row>
    <row r="97" spans="1:37" s="3" customFormat="1" ht="12" x14ac:dyDescent="0.3">
      <c r="A97" s="17"/>
      <c r="C97" s="3" t="s">
        <v>71</v>
      </c>
      <c r="D97" s="8" t="s">
        <v>32</v>
      </c>
      <c r="E97" s="17"/>
      <c r="F97" s="19"/>
      <c r="G97" s="21">
        <f>G91*G15</f>
        <v>0</v>
      </c>
      <c r="H97" s="21">
        <f t="shared" si="54"/>
        <v>0</v>
      </c>
      <c r="I97" s="21">
        <f t="shared" si="54"/>
        <v>0</v>
      </c>
      <c r="J97" s="21">
        <f t="shared" si="54"/>
        <v>0</v>
      </c>
      <c r="K97" s="21">
        <f t="shared" si="54"/>
        <v>0</v>
      </c>
      <c r="L97" s="21">
        <f t="shared" si="54"/>
        <v>0</v>
      </c>
      <c r="M97" s="21">
        <f t="shared" si="54"/>
        <v>0</v>
      </c>
      <c r="N97" s="21">
        <f t="shared" si="54"/>
        <v>0</v>
      </c>
      <c r="O97" s="21">
        <f t="shared" si="54"/>
        <v>0</v>
      </c>
      <c r="P97" s="21">
        <f t="shared" si="54"/>
        <v>0</v>
      </c>
      <c r="Q97" s="21">
        <f t="shared" si="54"/>
        <v>0</v>
      </c>
      <c r="R97" s="21">
        <f t="shared" si="54"/>
        <v>0</v>
      </c>
      <c r="S97" s="21">
        <f t="shared" si="54"/>
        <v>0</v>
      </c>
      <c r="T97" s="21">
        <f t="shared" si="54"/>
        <v>0</v>
      </c>
      <c r="U97" s="21">
        <f t="shared" si="54"/>
        <v>0</v>
      </c>
      <c r="V97" s="21">
        <f t="shared" si="54"/>
        <v>0</v>
      </c>
      <c r="W97" s="17"/>
      <c r="X97" s="17"/>
      <c r="Y97" s="17"/>
      <c r="Z97" s="17"/>
      <c r="AA97" s="17"/>
      <c r="AB97" s="17"/>
      <c r="AC97" s="17"/>
      <c r="AD97" s="17"/>
      <c r="AE97" s="17"/>
      <c r="AF97" s="17"/>
      <c r="AG97" s="17"/>
      <c r="AH97" s="17"/>
      <c r="AI97" s="17"/>
      <c r="AJ97" s="17"/>
      <c r="AK97" s="17"/>
    </row>
    <row r="98" spans="1:37" s="3" customFormat="1" ht="12" x14ac:dyDescent="0.3">
      <c r="A98" s="17"/>
      <c r="C98" s="3" t="s">
        <v>72</v>
      </c>
      <c r="D98" s="8" t="s">
        <v>32</v>
      </c>
      <c r="E98" s="17"/>
      <c r="F98" s="19"/>
      <c r="G98" s="19"/>
      <c r="H98" s="21">
        <f>H91*H15</f>
        <v>116.64911963648647</v>
      </c>
      <c r="I98" s="21">
        <f t="shared" si="54"/>
        <v>116.64911963648647</v>
      </c>
      <c r="J98" s="21">
        <f t="shared" si="54"/>
        <v>116.64911963648647</v>
      </c>
      <c r="K98" s="21">
        <f t="shared" si="54"/>
        <v>116.64911963648647</v>
      </c>
      <c r="L98" s="21">
        <f t="shared" si="54"/>
        <v>116.64911963648647</v>
      </c>
      <c r="M98" s="21">
        <f t="shared" si="54"/>
        <v>116.64911963648647</v>
      </c>
      <c r="N98" s="21">
        <f t="shared" si="54"/>
        <v>116.64911963648647</v>
      </c>
      <c r="O98" s="21">
        <f t="shared" si="54"/>
        <v>116.64911963648647</v>
      </c>
      <c r="P98" s="21">
        <f t="shared" si="54"/>
        <v>116.64911963648647</v>
      </c>
      <c r="Q98" s="21">
        <f t="shared" si="54"/>
        <v>116.64911963648647</v>
      </c>
      <c r="R98" s="21">
        <f t="shared" si="54"/>
        <v>116.64911963648647</v>
      </c>
      <c r="S98" s="21">
        <f t="shared" si="54"/>
        <v>116.64911963648647</v>
      </c>
      <c r="T98" s="21">
        <f t="shared" si="54"/>
        <v>116.64911963648647</v>
      </c>
      <c r="U98" s="21">
        <f t="shared" si="54"/>
        <v>116.64911963648647</v>
      </c>
      <c r="V98" s="21">
        <f t="shared" si="54"/>
        <v>116.64911963648647</v>
      </c>
      <c r="W98" s="17"/>
      <c r="X98" s="17"/>
      <c r="Y98" s="17"/>
      <c r="Z98" s="17"/>
      <c r="AA98" s="17"/>
      <c r="AB98" s="17"/>
      <c r="AC98" s="17"/>
      <c r="AD98" s="17"/>
      <c r="AE98" s="17"/>
      <c r="AF98" s="17"/>
      <c r="AG98" s="17"/>
      <c r="AH98" s="17"/>
      <c r="AI98" s="17"/>
      <c r="AJ98" s="17"/>
      <c r="AK98" s="17"/>
    </row>
    <row r="99" spans="1:37" s="3" customFormat="1" ht="12" x14ac:dyDescent="0.3">
      <c r="A99" s="17"/>
      <c r="C99" s="3" t="s">
        <v>73</v>
      </c>
      <c r="D99" s="8" t="s">
        <v>32</v>
      </c>
      <c r="E99" s="17"/>
      <c r="F99" s="19"/>
      <c r="G99" s="19"/>
      <c r="H99" s="19"/>
      <c r="I99" s="21">
        <f>I91*I15</f>
        <v>115.74147971761711</v>
      </c>
      <c r="J99" s="21">
        <f t="shared" si="54"/>
        <v>115.74147971761711</v>
      </c>
      <c r="K99" s="21">
        <f t="shared" si="54"/>
        <v>115.74147971761711</v>
      </c>
      <c r="L99" s="21">
        <f t="shared" si="54"/>
        <v>115.74147971761711</v>
      </c>
      <c r="M99" s="21">
        <f t="shared" si="54"/>
        <v>115.74147971761711</v>
      </c>
      <c r="N99" s="21">
        <f t="shared" si="54"/>
        <v>115.74147971761711</v>
      </c>
      <c r="O99" s="21">
        <f t="shared" si="54"/>
        <v>115.74147971761711</v>
      </c>
      <c r="P99" s="21">
        <f t="shared" si="54"/>
        <v>115.74147971761711</v>
      </c>
      <c r="Q99" s="21">
        <f t="shared" si="54"/>
        <v>115.74147971761711</v>
      </c>
      <c r="R99" s="21">
        <f t="shared" si="54"/>
        <v>115.74147971761711</v>
      </c>
      <c r="S99" s="21">
        <f t="shared" si="54"/>
        <v>115.74147971761711</v>
      </c>
      <c r="T99" s="21">
        <f t="shared" si="54"/>
        <v>115.74147971761711</v>
      </c>
      <c r="U99" s="21">
        <f t="shared" si="54"/>
        <v>115.74147971761711</v>
      </c>
      <c r="V99" s="21">
        <f t="shared" si="54"/>
        <v>115.74147971761711</v>
      </c>
      <c r="W99" s="17"/>
      <c r="X99" s="17"/>
      <c r="Y99" s="17"/>
      <c r="Z99" s="17"/>
      <c r="AA99" s="17"/>
      <c r="AB99" s="17"/>
      <c r="AC99" s="17"/>
      <c r="AD99" s="17"/>
      <c r="AE99" s="17"/>
      <c r="AF99" s="17"/>
      <c r="AG99" s="17"/>
      <c r="AH99" s="17"/>
      <c r="AI99" s="17"/>
      <c r="AJ99" s="17"/>
      <c r="AK99" s="17"/>
    </row>
    <row r="100" spans="1:37" s="3" customFormat="1" ht="12" x14ac:dyDescent="0.3">
      <c r="A100" s="17"/>
      <c r="C100" s="3" t="s">
        <v>74</v>
      </c>
      <c r="D100" s="8" t="s">
        <v>32</v>
      </c>
      <c r="E100" s="17"/>
      <c r="F100" s="19"/>
      <c r="G100" s="19"/>
      <c r="H100" s="19"/>
      <c r="I100" s="19"/>
      <c r="J100" s="21">
        <f>J91*J15</f>
        <v>112.83154271316315</v>
      </c>
      <c r="K100" s="21">
        <f t="shared" si="54"/>
        <v>112.83154271316315</v>
      </c>
      <c r="L100" s="21">
        <f t="shared" si="54"/>
        <v>112.83154271316315</v>
      </c>
      <c r="M100" s="21">
        <f t="shared" si="54"/>
        <v>112.83154271316315</v>
      </c>
      <c r="N100" s="21">
        <f t="shared" si="54"/>
        <v>112.83154271316315</v>
      </c>
      <c r="O100" s="21">
        <f t="shared" si="54"/>
        <v>112.83154271316315</v>
      </c>
      <c r="P100" s="21">
        <f t="shared" si="54"/>
        <v>112.83154271316315</v>
      </c>
      <c r="Q100" s="21">
        <f t="shared" si="54"/>
        <v>112.83154271316315</v>
      </c>
      <c r="R100" s="21">
        <f t="shared" si="54"/>
        <v>112.83154271316315</v>
      </c>
      <c r="S100" s="21">
        <f t="shared" si="54"/>
        <v>112.83154271316315</v>
      </c>
      <c r="T100" s="21">
        <f t="shared" si="54"/>
        <v>112.83154271316315</v>
      </c>
      <c r="U100" s="21">
        <f t="shared" si="54"/>
        <v>112.83154271316315</v>
      </c>
      <c r="V100" s="21">
        <f t="shared" si="54"/>
        <v>112.83154271316315</v>
      </c>
      <c r="W100" s="17"/>
      <c r="X100" s="17"/>
      <c r="Y100" s="17"/>
      <c r="Z100" s="17"/>
      <c r="AA100" s="17"/>
      <c r="AB100" s="17"/>
      <c r="AC100" s="17"/>
      <c r="AD100" s="17"/>
      <c r="AE100" s="17"/>
      <c r="AF100" s="17"/>
      <c r="AG100" s="17"/>
      <c r="AH100" s="17"/>
      <c r="AI100" s="17"/>
      <c r="AJ100" s="17"/>
      <c r="AK100" s="17"/>
    </row>
    <row r="101" spans="1:37" s="3" customFormat="1" ht="12" x14ac:dyDescent="0.3">
      <c r="A101" s="17"/>
      <c r="C101" s="3" t="s">
        <v>75</v>
      </c>
      <c r="D101" s="8" t="s">
        <v>32</v>
      </c>
      <c r="E101" s="17"/>
      <c r="F101" s="19"/>
      <c r="G101" s="19"/>
      <c r="H101" s="19"/>
      <c r="I101" s="19"/>
      <c r="J101" s="19"/>
      <c r="K101" s="21">
        <f>K91*K15</f>
        <v>107.19412874637881</v>
      </c>
      <c r="L101" s="21">
        <f t="shared" si="54"/>
        <v>107.19412874637881</v>
      </c>
      <c r="M101" s="21">
        <f t="shared" si="54"/>
        <v>107.19412874637881</v>
      </c>
      <c r="N101" s="21">
        <f t="shared" si="54"/>
        <v>107.19412874637881</v>
      </c>
      <c r="O101" s="21">
        <f t="shared" si="54"/>
        <v>107.19412874637881</v>
      </c>
      <c r="P101" s="21">
        <f t="shared" si="54"/>
        <v>107.19412874637881</v>
      </c>
      <c r="Q101" s="21">
        <f t="shared" si="54"/>
        <v>107.19412874637881</v>
      </c>
      <c r="R101" s="21">
        <f t="shared" si="54"/>
        <v>107.19412874637881</v>
      </c>
      <c r="S101" s="21">
        <f t="shared" si="54"/>
        <v>107.19412874637881</v>
      </c>
      <c r="T101" s="21">
        <f t="shared" si="54"/>
        <v>107.19412874637881</v>
      </c>
      <c r="U101" s="21">
        <f t="shared" si="54"/>
        <v>107.19412874637881</v>
      </c>
      <c r="V101" s="21">
        <f t="shared" si="54"/>
        <v>107.19412874637881</v>
      </c>
      <c r="W101" s="17"/>
      <c r="X101" s="17"/>
      <c r="Y101" s="17"/>
      <c r="Z101" s="17"/>
      <c r="AA101" s="17"/>
      <c r="AB101" s="17"/>
      <c r="AC101" s="17"/>
      <c r="AD101" s="17"/>
      <c r="AE101" s="17"/>
      <c r="AF101" s="17"/>
      <c r="AG101" s="17"/>
      <c r="AH101" s="17"/>
      <c r="AI101" s="17"/>
      <c r="AJ101" s="17"/>
      <c r="AK101" s="17"/>
    </row>
    <row r="102" spans="1:37" s="3" customFormat="1" ht="12" x14ac:dyDescent="0.3">
      <c r="A102" s="17"/>
      <c r="C102" s="3" t="s">
        <v>76</v>
      </c>
      <c r="D102" s="8" t="s">
        <v>32</v>
      </c>
      <c r="E102" s="17"/>
      <c r="F102" s="19"/>
      <c r="G102" s="19"/>
      <c r="H102" s="19"/>
      <c r="I102" s="19"/>
      <c r="J102" s="19"/>
      <c r="K102" s="19"/>
      <c r="L102" s="21">
        <f>L91*L15</f>
        <v>95.491771545338693</v>
      </c>
      <c r="M102" s="21">
        <f t="shared" si="54"/>
        <v>95.491771545338693</v>
      </c>
      <c r="N102" s="21">
        <f t="shared" si="54"/>
        <v>95.491771545338693</v>
      </c>
      <c r="O102" s="21">
        <f t="shared" si="54"/>
        <v>95.491771545338693</v>
      </c>
      <c r="P102" s="21">
        <f t="shared" si="54"/>
        <v>95.491771545338693</v>
      </c>
      <c r="Q102" s="21">
        <f t="shared" si="54"/>
        <v>95.491771545338693</v>
      </c>
      <c r="R102" s="21">
        <f t="shared" si="54"/>
        <v>95.491771545338693</v>
      </c>
      <c r="S102" s="21">
        <f t="shared" si="54"/>
        <v>95.491771545338693</v>
      </c>
      <c r="T102" s="21">
        <f t="shared" si="54"/>
        <v>95.491771545338693</v>
      </c>
      <c r="U102" s="21">
        <f t="shared" si="54"/>
        <v>95.491771545338693</v>
      </c>
      <c r="V102" s="21">
        <f t="shared" si="54"/>
        <v>95.491771545338693</v>
      </c>
      <c r="W102" s="17"/>
      <c r="X102" s="17"/>
      <c r="Y102" s="17"/>
      <c r="Z102" s="17"/>
      <c r="AA102" s="17"/>
      <c r="AB102" s="17"/>
      <c r="AC102" s="17"/>
      <c r="AD102" s="17"/>
      <c r="AE102" s="17"/>
      <c r="AF102" s="17"/>
      <c r="AG102" s="17"/>
      <c r="AH102" s="17"/>
      <c r="AI102" s="17"/>
      <c r="AJ102" s="17"/>
      <c r="AK102" s="17"/>
    </row>
    <row r="103" spans="1:37" s="3" customFormat="1" ht="12" x14ac:dyDescent="0.3">
      <c r="A103" s="17"/>
      <c r="C103" s="3" t="s">
        <v>199</v>
      </c>
      <c r="D103" s="8" t="s">
        <v>32</v>
      </c>
      <c r="E103" s="17"/>
      <c r="F103" s="19"/>
      <c r="G103" s="19"/>
      <c r="H103" s="19"/>
      <c r="I103" s="19"/>
      <c r="J103" s="19"/>
      <c r="K103" s="19"/>
      <c r="L103" s="21"/>
      <c r="M103" s="21">
        <f>M91*M15</f>
        <v>80.958858715476154</v>
      </c>
      <c r="N103" s="21">
        <f t="shared" si="54"/>
        <v>80.958858715476154</v>
      </c>
      <c r="O103" s="21">
        <f t="shared" si="54"/>
        <v>80.958858715476154</v>
      </c>
      <c r="P103" s="21">
        <f t="shared" si="54"/>
        <v>80.958858715476154</v>
      </c>
      <c r="Q103" s="21">
        <f t="shared" si="54"/>
        <v>80.958858715476154</v>
      </c>
      <c r="R103" s="21">
        <f t="shared" si="54"/>
        <v>80.958858715476154</v>
      </c>
      <c r="S103" s="21">
        <f t="shared" si="54"/>
        <v>80.958858715476154</v>
      </c>
      <c r="T103" s="21">
        <f t="shared" si="54"/>
        <v>80.958858715476154</v>
      </c>
      <c r="U103" s="21">
        <f t="shared" si="54"/>
        <v>80.958858715476154</v>
      </c>
      <c r="V103" s="21">
        <f t="shared" si="54"/>
        <v>80.958858715476154</v>
      </c>
      <c r="W103" s="17"/>
      <c r="X103" s="17"/>
      <c r="Y103" s="17"/>
      <c r="Z103" s="17"/>
      <c r="AA103" s="17"/>
      <c r="AB103" s="17"/>
      <c r="AC103" s="17"/>
      <c r="AD103" s="17"/>
      <c r="AE103" s="17"/>
      <c r="AF103" s="17"/>
      <c r="AG103" s="17"/>
      <c r="AH103" s="17"/>
      <c r="AI103" s="17"/>
      <c r="AJ103" s="17"/>
      <c r="AK103" s="17"/>
    </row>
    <row r="104" spans="1:37" s="3" customFormat="1" ht="12" x14ac:dyDescent="0.3">
      <c r="A104" s="17"/>
      <c r="C104" s="3" t="s">
        <v>200</v>
      </c>
      <c r="D104" s="8" t="s">
        <v>32</v>
      </c>
      <c r="E104" s="17"/>
      <c r="F104" s="19"/>
      <c r="G104" s="19"/>
      <c r="H104" s="19"/>
      <c r="I104" s="19"/>
      <c r="J104" s="19"/>
      <c r="K104" s="19"/>
      <c r="L104" s="21"/>
      <c r="M104" s="21"/>
      <c r="N104" s="21">
        <f>N91*N15</f>
        <v>66.635558997607092</v>
      </c>
      <c r="O104" s="21">
        <f t="shared" si="54"/>
        <v>66.635558997607092</v>
      </c>
      <c r="P104" s="21">
        <f t="shared" si="54"/>
        <v>66.635558997607092</v>
      </c>
      <c r="Q104" s="21">
        <f t="shared" si="54"/>
        <v>66.635558997607092</v>
      </c>
      <c r="R104" s="21">
        <f t="shared" si="54"/>
        <v>66.635558997607092</v>
      </c>
      <c r="S104" s="21">
        <f t="shared" si="54"/>
        <v>66.635558997607092</v>
      </c>
      <c r="T104" s="21">
        <f t="shared" si="54"/>
        <v>66.635558997607092</v>
      </c>
      <c r="U104" s="21">
        <f t="shared" si="54"/>
        <v>66.635558997607092</v>
      </c>
      <c r="V104" s="21">
        <f t="shared" si="54"/>
        <v>66.635558997607092</v>
      </c>
      <c r="W104" s="17"/>
      <c r="X104" s="17"/>
      <c r="Y104" s="17"/>
      <c r="Z104" s="17"/>
      <c r="AA104" s="17"/>
      <c r="AB104" s="17"/>
      <c r="AC104" s="17"/>
      <c r="AD104" s="17"/>
      <c r="AE104" s="17"/>
      <c r="AF104" s="17"/>
      <c r="AG104" s="17"/>
      <c r="AH104" s="17"/>
      <c r="AI104" s="17"/>
      <c r="AJ104" s="17"/>
      <c r="AK104" s="17"/>
    </row>
    <row r="105" spans="1:37" s="3" customFormat="1" ht="12" x14ac:dyDescent="0.3">
      <c r="A105" s="17"/>
      <c r="C105" s="3" t="s">
        <v>201</v>
      </c>
      <c r="D105" s="8" t="s">
        <v>32</v>
      </c>
      <c r="E105" s="17"/>
      <c r="F105" s="19"/>
      <c r="G105" s="19"/>
      <c r="H105" s="19"/>
      <c r="I105" s="19"/>
      <c r="J105" s="19"/>
      <c r="K105" s="19"/>
      <c r="L105" s="21"/>
      <c r="M105" s="21"/>
      <c r="N105" s="21"/>
      <c r="O105" s="21">
        <f>O91*O15</f>
        <v>51.066801693919395</v>
      </c>
      <c r="P105" s="21">
        <f t="shared" si="54"/>
        <v>51.066801693919395</v>
      </c>
      <c r="Q105" s="21">
        <f t="shared" si="54"/>
        <v>51.066801693919395</v>
      </c>
      <c r="R105" s="21">
        <f t="shared" si="54"/>
        <v>51.066801693919395</v>
      </c>
      <c r="S105" s="21">
        <f t="shared" si="54"/>
        <v>51.066801693919395</v>
      </c>
      <c r="T105" s="21">
        <f t="shared" si="54"/>
        <v>51.066801693919395</v>
      </c>
      <c r="U105" s="21">
        <f t="shared" si="54"/>
        <v>51.066801693919395</v>
      </c>
      <c r="V105" s="21">
        <f t="shared" si="54"/>
        <v>51.066801693919395</v>
      </c>
      <c r="W105" s="17"/>
      <c r="X105" s="17"/>
      <c r="Y105" s="17"/>
      <c r="Z105" s="17"/>
      <c r="AA105" s="17"/>
      <c r="AB105" s="17"/>
      <c r="AC105" s="17"/>
      <c r="AD105" s="17"/>
      <c r="AE105" s="17"/>
      <c r="AF105" s="17"/>
      <c r="AG105" s="17"/>
      <c r="AH105" s="17"/>
      <c r="AI105" s="17"/>
      <c r="AJ105" s="17"/>
      <c r="AK105" s="17"/>
    </row>
    <row r="106" spans="1:37" s="3" customFormat="1" ht="12" x14ac:dyDescent="0.3">
      <c r="A106" s="17"/>
      <c r="C106" s="3" t="s">
        <v>202</v>
      </c>
      <c r="D106" s="8" t="s">
        <v>32</v>
      </c>
      <c r="E106" s="17"/>
      <c r="F106" s="19"/>
      <c r="G106" s="19"/>
      <c r="H106" s="19"/>
      <c r="I106" s="19"/>
      <c r="J106" s="19"/>
      <c r="K106" s="19"/>
      <c r="L106" s="21"/>
      <c r="M106" s="21"/>
      <c r="N106" s="21"/>
      <c r="O106" s="21"/>
      <c r="P106" s="21">
        <f>P91*P15</f>
        <v>38.406371627458157</v>
      </c>
      <c r="Q106" s="21">
        <f t="shared" si="54"/>
        <v>38.406371627458157</v>
      </c>
      <c r="R106" s="21">
        <f t="shared" si="54"/>
        <v>38.406371627458157</v>
      </c>
      <c r="S106" s="21">
        <f t="shared" si="54"/>
        <v>38.406371627458157</v>
      </c>
      <c r="T106" s="21">
        <f t="shared" si="54"/>
        <v>38.406371627458157</v>
      </c>
      <c r="U106" s="21">
        <f t="shared" si="54"/>
        <v>38.406371627458157</v>
      </c>
      <c r="V106" s="21">
        <f t="shared" si="54"/>
        <v>38.406371627458157</v>
      </c>
      <c r="W106" s="17"/>
      <c r="X106" s="17"/>
      <c r="Y106" s="17"/>
      <c r="Z106" s="17"/>
      <c r="AA106" s="17"/>
      <c r="AB106" s="17"/>
      <c r="AC106" s="17"/>
      <c r="AD106" s="17"/>
      <c r="AE106" s="17"/>
      <c r="AF106" s="17"/>
      <c r="AG106" s="17"/>
      <c r="AH106" s="17"/>
      <c r="AI106" s="17"/>
      <c r="AJ106" s="17"/>
      <c r="AK106" s="17"/>
    </row>
    <row r="107" spans="1:37" s="3" customFormat="1" ht="12" x14ac:dyDescent="0.3">
      <c r="A107" s="17"/>
      <c r="C107" s="3" t="s">
        <v>203</v>
      </c>
      <c r="D107" s="8" t="s">
        <v>32</v>
      </c>
      <c r="E107" s="17"/>
      <c r="F107" s="19"/>
      <c r="G107" s="19"/>
      <c r="H107" s="19"/>
      <c r="I107" s="19"/>
      <c r="J107" s="19"/>
      <c r="K107" s="19"/>
      <c r="L107" s="21"/>
      <c r="M107" s="21"/>
      <c r="N107" s="21"/>
      <c r="O107" s="21"/>
      <c r="P107" s="21"/>
      <c r="Q107" s="21">
        <f>Q91*Q15</f>
        <v>29.586574210454678</v>
      </c>
      <c r="R107" s="21">
        <f t="shared" si="54"/>
        <v>29.586574210454678</v>
      </c>
      <c r="S107" s="21">
        <f t="shared" si="54"/>
        <v>29.586574210454678</v>
      </c>
      <c r="T107" s="21">
        <f t="shared" si="54"/>
        <v>29.586574210454678</v>
      </c>
      <c r="U107" s="21">
        <f t="shared" si="54"/>
        <v>29.586574210454678</v>
      </c>
      <c r="V107" s="21">
        <f t="shared" si="54"/>
        <v>29.586574210454678</v>
      </c>
      <c r="W107" s="17"/>
      <c r="X107" s="17"/>
      <c r="Y107" s="17"/>
      <c r="Z107" s="17"/>
      <c r="AA107" s="17"/>
      <c r="AB107" s="17"/>
      <c r="AC107" s="17"/>
      <c r="AD107" s="17"/>
      <c r="AE107" s="17"/>
      <c r="AF107" s="17"/>
      <c r="AG107" s="17"/>
      <c r="AH107" s="17"/>
      <c r="AI107" s="17"/>
      <c r="AJ107" s="17"/>
      <c r="AK107" s="17"/>
    </row>
    <row r="108" spans="1:37" s="3" customFormat="1" ht="12" x14ac:dyDescent="0.3">
      <c r="A108" s="17"/>
      <c r="C108" s="3" t="s">
        <v>326</v>
      </c>
      <c r="D108" s="8" t="s">
        <v>32</v>
      </c>
      <c r="E108" s="17"/>
      <c r="F108" s="19"/>
      <c r="G108" s="19"/>
      <c r="H108" s="19"/>
      <c r="I108" s="19"/>
      <c r="J108" s="19"/>
      <c r="K108" s="19"/>
      <c r="L108" s="21"/>
      <c r="M108" s="21"/>
      <c r="N108" s="21"/>
      <c r="O108" s="21"/>
      <c r="P108" s="21"/>
      <c r="Q108" s="21"/>
      <c r="R108" s="21">
        <f>R91*R15</f>
        <v>24.759979814530627</v>
      </c>
      <c r="S108" s="21">
        <f t="shared" si="54"/>
        <v>24.759979814530627</v>
      </c>
      <c r="T108" s="21">
        <f t="shared" si="54"/>
        <v>24.759979814530627</v>
      </c>
      <c r="U108" s="21">
        <f t="shared" si="54"/>
        <v>24.759979814530627</v>
      </c>
      <c r="V108" s="21">
        <f t="shared" si="54"/>
        <v>24.759979814530627</v>
      </c>
      <c r="W108" s="17"/>
      <c r="X108" s="17"/>
      <c r="Y108" s="17"/>
      <c r="Z108" s="17"/>
      <c r="AA108" s="17"/>
      <c r="AB108" s="17"/>
      <c r="AC108" s="17"/>
      <c r="AD108" s="17"/>
      <c r="AE108" s="17"/>
      <c r="AF108" s="17"/>
      <c r="AG108" s="17"/>
      <c r="AH108" s="17"/>
      <c r="AI108" s="17"/>
      <c r="AJ108" s="17"/>
      <c r="AK108" s="17"/>
    </row>
    <row r="109" spans="1:37" s="3" customFormat="1" ht="12" x14ac:dyDescent="0.3">
      <c r="A109" s="17"/>
      <c r="C109" s="3" t="s">
        <v>327</v>
      </c>
      <c r="D109" s="8" t="s">
        <v>32</v>
      </c>
      <c r="E109" s="17"/>
      <c r="F109" s="19"/>
      <c r="G109" s="19"/>
      <c r="H109" s="19"/>
      <c r="I109" s="19"/>
      <c r="J109" s="19"/>
      <c r="K109" s="19"/>
      <c r="L109" s="21"/>
      <c r="M109" s="21"/>
      <c r="N109" s="21"/>
      <c r="O109" s="21"/>
      <c r="P109" s="21"/>
      <c r="Q109" s="21"/>
      <c r="R109" s="21"/>
      <c r="S109" s="21">
        <f>S91*S15</f>
        <v>21.066490350272215</v>
      </c>
      <c r="T109" s="21">
        <f t="shared" si="54"/>
        <v>21.066490350272215</v>
      </c>
      <c r="U109" s="21">
        <f t="shared" si="54"/>
        <v>21.066490350272215</v>
      </c>
      <c r="V109" s="21">
        <f t="shared" si="54"/>
        <v>21.066490350272215</v>
      </c>
      <c r="W109" s="17"/>
      <c r="X109" s="17"/>
      <c r="Y109" s="17"/>
      <c r="Z109" s="17"/>
      <c r="AA109" s="17"/>
      <c r="AB109" s="17"/>
      <c r="AC109" s="17"/>
      <c r="AD109" s="17"/>
      <c r="AE109" s="17"/>
      <c r="AF109" s="17"/>
      <c r="AG109" s="17"/>
      <c r="AH109" s="17"/>
      <c r="AI109" s="17"/>
      <c r="AJ109" s="17"/>
      <c r="AK109" s="17"/>
    </row>
    <row r="110" spans="1:37" s="3" customFormat="1" ht="12" x14ac:dyDescent="0.3">
      <c r="A110" s="17"/>
      <c r="C110" s="3" t="s">
        <v>328</v>
      </c>
      <c r="D110" s="8" t="s">
        <v>32</v>
      </c>
      <c r="E110" s="17"/>
      <c r="F110" s="19"/>
      <c r="G110" s="19"/>
      <c r="H110" s="19"/>
      <c r="I110" s="19"/>
      <c r="J110" s="19"/>
      <c r="K110" s="19"/>
      <c r="L110" s="21"/>
      <c r="M110" s="21"/>
      <c r="N110" s="21"/>
      <c r="O110" s="21"/>
      <c r="P110" s="21"/>
      <c r="Q110" s="21"/>
      <c r="R110" s="21"/>
      <c r="S110" s="21"/>
      <c r="T110" s="21">
        <f>T91*T15</f>
        <v>18.026997357440081</v>
      </c>
      <c r="U110" s="21">
        <f t="shared" si="54"/>
        <v>18.026997357440081</v>
      </c>
      <c r="V110" s="21">
        <f t="shared" si="54"/>
        <v>18.026997357440081</v>
      </c>
      <c r="W110" s="17"/>
      <c r="X110" s="17"/>
      <c r="Y110" s="17"/>
      <c r="Z110" s="17"/>
      <c r="AA110" s="17"/>
      <c r="AB110" s="17"/>
      <c r="AC110" s="17"/>
      <c r="AD110" s="17"/>
      <c r="AE110" s="17"/>
      <c r="AF110" s="17"/>
      <c r="AG110" s="17"/>
      <c r="AH110" s="17"/>
      <c r="AI110" s="17"/>
      <c r="AJ110" s="17"/>
      <c r="AK110" s="17"/>
    </row>
    <row r="111" spans="1:37" s="3" customFormat="1" ht="12" x14ac:dyDescent="0.3">
      <c r="A111" s="17"/>
      <c r="C111" s="3" t="s">
        <v>329</v>
      </c>
      <c r="D111" s="8" t="s">
        <v>32</v>
      </c>
      <c r="E111" s="17"/>
      <c r="F111" s="19"/>
      <c r="G111" s="19"/>
      <c r="H111" s="19"/>
      <c r="I111" s="19"/>
      <c r="J111" s="19"/>
      <c r="K111" s="19"/>
      <c r="L111" s="21"/>
      <c r="M111" s="21"/>
      <c r="N111" s="21"/>
      <c r="O111" s="21"/>
      <c r="P111" s="21"/>
      <c r="Q111" s="21"/>
      <c r="R111" s="21"/>
      <c r="S111" s="21"/>
      <c r="T111" s="21"/>
      <c r="U111" s="21">
        <f>U91*U15</f>
        <v>15.104242426648812</v>
      </c>
      <c r="V111" s="21">
        <f t="shared" si="54"/>
        <v>15.104242426648812</v>
      </c>
      <c r="W111" s="17"/>
      <c r="X111" s="17"/>
      <c r="Y111" s="17"/>
      <c r="Z111" s="17"/>
      <c r="AA111" s="17"/>
      <c r="AB111" s="17"/>
      <c r="AC111" s="17"/>
      <c r="AD111" s="17"/>
      <c r="AE111" s="17"/>
      <c r="AF111" s="17"/>
      <c r="AG111" s="17"/>
      <c r="AH111" s="17"/>
      <c r="AI111" s="17"/>
      <c r="AJ111" s="17"/>
      <c r="AK111" s="17"/>
    </row>
    <row r="112" spans="1:37" s="3" customFormat="1" ht="12" x14ac:dyDescent="0.3">
      <c r="A112" s="17"/>
      <c r="C112" s="3" t="s">
        <v>330</v>
      </c>
      <c r="D112" s="8" t="s">
        <v>32</v>
      </c>
      <c r="E112" s="17"/>
      <c r="F112" s="19"/>
      <c r="G112" s="19"/>
      <c r="H112" s="19"/>
      <c r="I112" s="19"/>
      <c r="J112" s="19"/>
      <c r="K112" s="19"/>
      <c r="L112" s="21"/>
      <c r="M112" s="21"/>
      <c r="N112" s="21"/>
      <c r="O112" s="21"/>
      <c r="P112" s="21"/>
      <c r="Q112" s="21"/>
      <c r="R112" s="21"/>
      <c r="S112" s="21"/>
      <c r="T112" s="21"/>
      <c r="U112" s="21"/>
      <c r="V112" s="21">
        <f>V91*V15</f>
        <v>12.44636903134634</v>
      </c>
      <c r="W112" s="17"/>
      <c r="X112" s="17"/>
      <c r="Y112" s="17"/>
      <c r="Z112" s="17"/>
      <c r="AA112" s="17"/>
      <c r="AB112" s="17"/>
      <c r="AC112" s="17"/>
      <c r="AD112" s="17"/>
      <c r="AE112" s="17"/>
      <c r="AF112" s="17"/>
      <c r="AG112" s="17"/>
      <c r="AH112" s="17"/>
      <c r="AI112" s="17"/>
      <c r="AJ112" s="17"/>
      <c r="AK112" s="17"/>
    </row>
    <row r="113" spans="1:41" s="3" customFormat="1" ht="12" x14ac:dyDescent="0.3">
      <c r="A113" s="17"/>
      <c r="C113" s="9" t="s">
        <v>331</v>
      </c>
      <c r="D113" s="10" t="s">
        <v>32</v>
      </c>
      <c r="E113" s="23"/>
      <c r="F113" s="22">
        <f>SUM(F96:F112)</f>
        <v>0</v>
      </c>
      <c r="G113" s="22">
        <f t="shared" ref="G113:V113" si="55">SUM(G96:G112)</f>
        <v>0</v>
      </c>
      <c r="H113" s="22">
        <f t="shared" si="55"/>
        <v>116.64911963648647</v>
      </c>
      <c r="I113" s="22">
        <f t="shared" si="55"/>
        <v>232.39059935410359</v>
      </c>
      <c r="J113" s="22">
        <f t="shared" si="55"/>
        <v>345.22214206726676</v>
      </c>
      <c r="K113" s="22">
        <f t="shared" si="55"/>
        <v>452.41627081364555</v>
      </c>
      <c r="L113" s="22">
        <f t="shared" si="55"/>
        <v>547.90804235898429</v>
      </c>
      <c r="M113" s="22">
        <f t="shared" si="55"/>
        <v>628.86690107446043</v>
      </c>
      <c r="N113" s="22">
        <f t="shared" si="55"/>
        <v>695.50246007206749</v>
      </c>
      <c r="O113" s="22">
        <f t="shared" si="55"/>
        <v>746.56926176598688</v>
      </c>
      <c r="P113" s="22">
        <f t="shared" si="55"/>
        <v>784.97563339344504</v>
      </c>
      <c r="Q113" s="22">
        <f t="shared" si="55"/>
        <v>814.56220760389976</v>
      </c>
      <c r="R113" s="22">
        <f t="shared" si="55"/>
        <v>839.32218741843042</v>
      </c>
      <c r="S113" s="22">
        <f t="shared" si="55"/>
        <v>860.38867776870268</v>
      </c>
      <c r="T113" s="22">
        <f t="shared" si="55"/>
        <v>878.41567512614279</v>
      </c>
      <c r="U113" s="22">
        <f t="shared" si="55"/>
        <v>893.51991755279164</v>
      </c>
      <c r="V113" s="22">
        <f t="shared" si="55"/>
        <v>905.96628658413795</v>
      </c>
      <c r="W113" s="17"/>
      <c r="X113" s="17"/>
      <c r="Y113" s="17"/>
      <c r="Z113" s="17"/>
      <c r="AA113" s="17"/>
      <c r="AB113" s="17"/>
      <c r="AC113" s="17"/>
      <c r="AD113" s="17"/>
      <c r="AE113" s="17"/>
      <c r="AF113" s="17"/>
      <c r="AG113" s="17"/>
      <c r="AH113" s="17"/>
      <c r="AI113" s="17"/>
      <c r="AJ113" s="17"/>
      <c r="AK113" s="17"/>
    </row>
    <row r="114" spans="1:41" s="3" customFormat="1" ht="12" x14ac:dyDescent="0.3">
      <c r="A114" s="17"/>
      <c r="C114" s="9"/>
      <c r="D114" s="10"/>
      <c r="E114" s="23"/>
      <c r="F114" s="22"/>
      <c r="G114" s="22"/>
      <c r="H114" s="22"/>
      <c r="I114" s="22"/>
      <c r="J114" s="22"/>
      <c r="K114" s="22"/>
      <c r="L114" s="22"/>
      <c r="M114" s="22"/>
      <c r="N114" s="22"/>
      <c r="O114" s="22"/>
      <c r="P114" s="22"/>
      <c r="Q114" s="22"/>
      <c r="R114" s="22"/>
      <c r="S114" s="22"/>
      <c r="T114" s="22"/>
      <c r="U114" s="22"/>
      <c r="V114" s="22"/>
      <c r="W114" s="17"/>
      <c r="X114" s="17"/>
      <c r="Y114" s="17"/>
      <c r="Z114" s="17"/>
      <c r="AA114" s="17"/>
      <c r="AB114" s="17"/>
      <c r="AC114" s="17"/>
      <c r="AD114" s="17"/>
      <c r="AE114" s="17"/>
      <c r="AF114" s="17"/>
      <c r="AG114" s="17"/>
      <c r="AH114" s="17"/>
      <c r="AI114" s="17"/>
      <c r="AJ114" s="17"/>
      <c r="AK114" s="17"/>
    </row>
    <row r="115" spans="1:41" s="3" customFormat="1" ht="12" x14ac:dyDescent="0.3">
      <c r="A115" s="17"/>
      <c r="C115" s="9" t="s">
        <v>332</v>
      </c>
      <c r="D115" s="8"/>
      <c r="E115" s="23"/>
      <c r="F115" s="22"/>
      <c r="G115" s="22"/>
      <c r="H115" s="22"/>
      <c r="I115" s="22"/>
      <c r="J115" s="22"/>
      <c r="K115" s="22"/>
      <c r="L115" s="22"/>
      <c r="M115" s="22"/>
      <c r="N115" s="22"/>
      <c r="O115" s="22"/>
      <c r="P115" s="22"/>
      <c r="Q115" s="22"/>
      <c r="R115" s="22"/>
      <c r="S115" s="22"/>
      <c r="T115" s="22"/>
      <c r="U115" s="22"/>
      <c r="V115" s="22"/>
      <c r="W115" s="17"/>
      <c r="X115" s="17"/>
      <c r="Y115" s="17"/>
      <c r="Z115" s="4">
        <v>2021</v>
      </c>
      <c r="AA115" s="4">
        <f t="shared" ref="AA115:AN115" si="56">Z115+1</f>
        <v>2022</v>
      </c>
      <c r="AB115" s="4">
        <f t="shared" si="56"/>
        <v>2023</v>
      </c>
      <c r="AC115" s="4">
        <f t="shared" si="56"/>
        <v>2024</v>
      </c>
      <c r="AD115" s="4">
        <f t="shared" si="56"/>
        <v>2025</v>
      </c>
      <c r="AE115" s="4">
        <f t="shared" si="56"/>
        <v>2026</v>
      </c>
      <c r="AF115" s="4">
        <f t="shared" si="56"/>
        <v>2027</v>
      </c>
      <c r="AG115" s="4">
        <f t="shared" si="56"/>
        <v>2028</v>
      </c>
      <c r="AH115" s="4">
        <f t="shared" si="56"/>
        <v>2029</v>
      </c>
      <c r="AI115" s="4">
        <f t="shared" si="56"/>
        <v>2030</v>
      </c>
      <c r="AJ115" s="4">
        <f t="shared" si="56"/>
        <v>2031</v>
      </c>
      <c r="AK115" s="4">
        <f t="shared" si="56"/>
        <v>2032</v>
      </c>
      <c r="AL115" s="4">
        <f t="shared" si="56"/>
        <v>2033</v>
      </c>
      <c r="AM115" s="4">
        <f t="shared" si="56"/>
        <v>2034</v>
      </c>
      <c r="AN115" s="4">
        <f t="shared" si="56"/>
        <v>2035</v>
      </c>
    </row>
    <row r="116" spans="1:41" s="3" customFormat="1" ht="12" x14ac:dyDescent="0.3">
      <c r="A116" s="17"/>
      <c r="C116" s="3" t="s">
        <v>333</v>
      </c>
      <c r="D116" s="53" t="s">
        <v>319</v>
      </c>
      <c r="E116" s="23"/>
      <c r="F116" s="22"/>
      <c r="G116" s="54" t="s">
        <v>320</v>
      </c>
      <c r="H116" s="22"/>
      <c r="I116" s="22"/>
      <c r="J116" s="22"/>
      <c r="K116" s="22"/>
      <c r="L116" s="22"/>
      <c r="M116" s="22"/>
      <c r="N116" s="22"/>
      <c r="O116" s="22"/>
      <c r="P116" s="22"/>
      <c r="Q116" s="22"/>
      <c r="R116" s="22"/>
      <c r="S116" s="22"/>
      <c r="T116" s="22"/>
      <c r="U116" s="22"/>
      <c r="V116" s="22"/>
      <c r="W116" s="17"/>
      <c r="X116" s="17"/>
      <c r="Y116" s="17"/>
      <c r="Z116" s="49" t="s">
        <v>394</v>
      </c>
      <c r="AA116" s="17"/>
      <c r="AB116" s="17"/>
      <c r="AC116" s="17"/>
      <c r="AD116" s="17"/>
      <c r="AE116" s="17"/>
      <c r="AF116" s="17"/>
      <c r="AG116" s="17"/>
      <c r="AH116" s="17"/>
      <c r="AI116" s="17"/>
      <c r="AJ116" s="63"/>
      <c r="AK116" s="63"/>
      <c r="AL116" s="64"/>
      <c r="AM116" s="64"/>
      <c r="AN116" s="64"/>
      <c r="AO116" s="64"/>
    </row>
    <row r="117" spans="1:41" s="3" customFormat="1" ht="12" x14ac:dyDescent="0.3">
      <c r="A117" s="17"/>
      <c r="C117" s="3" t="s">
        <v>204</v>
      </c>
      <c r="D117" s="8" t="s">
        <v>32</v>
      </c>
      <c r="E117" s="17"/>
      <c r="F117" s="21">
        <f>F92*F16</f>
        <v>0</v>
      </c>
      <c r="G117" s="21">
        <f>IF(G$9&gt;$D$6,0,F117)</f>
        <v>0</v>
      </c>
      <c r="H117" s="21">
        <f t="shared" ref="H117:V132" si="57">IF(H$9&gt;$D$6,0,G117)</f>
        <v>0</v>
      </c>
      <c r="I117" s="21">
        <f t="shared" si="57"/>
        <v>0</v>
      </c>
      <c r="J117" s="21">
        <f t="shared" si="57"/>
        <v>0</v>
      </c>
      <c r="K117" s="21">
        <f t="shared" si="57"/>
        <v>0</v>
      </c>
      <c r="L117" s="21"/>
      <c r="M117" s="21"/>
      <c r="N117" s="21"/>
      <c r="O117" s="21"/>
      <c r="P117" s="21"/>
      <c r="Q117" s="21"/>
      <c r="R117" s="21"/>
      <c r="S117" s="21"/>
      <c r="T117" s="21"/>
      <c r="U117" s="21"/>
      <c r="V117" s="21"/>
      <c r="W117" s="17"/>
      <c r="X117" s="17"/>
      <c r="Y117" s="17"/>
      <c r="Z117" s="49"/>
      <c r="AA117" s="49"/>
      <c r="AB117" s="49"/>
      <c r="AC117" s="49"/>
      <c r="AD117" s="49"/>
      <c r="AE117" s="49"/>
      <c r="AF117" s="49"/>
      <c r="AG117" s="49"/>
      <c r="AH117" s="17"/>
      <c r="AI117" s="17"/>
      <c r="AJ117" s="17"/>
      <c r="AK117" s="17"/>
    </row>
    <row r="118" spans="1:41" s="3" customFormat="1" ht="12" x14ac:dyDescent="0.3">
      <c r="A118" s="17"/>
      <c r="C118" s="3" t="s">
        <v>205</v>
      </c>
      <c r="D118" s="8" t="s">
        <v>32</v>
      </c>
      <c r="E118" s="17"/>
      <c r="F118" s="19"/>
      <c r="G118" s="21">
        <f>G92*G16</f>
        <v>0</v>
      </c>
      <c r="H118" s="21">
        <f t="shared" si="57"/>
        <v>0</v>
      </c>
      <c r="I118" s="21">
        <f t="shared" si="57"/>
        <v>0</v>
      </c>
      <c r="J118" s="21">
        <f t="shared" si="57"/>
        <v>0</v>
      </c>
      <c r="K118" s="21">
        <f t="shared" si="57"/>
        <v>0</v>
      </c>
      <c r="L118" s="21">
        <f t="shared" si="57"/>
        <v>0</v>
      </c>
      <c r="M118" s="21"/>
      <c r="N118" s="21"/>
      <c r="O118" s="21"/>
      <c r="P118" s="21"/>
      <c r="Q118" s="21"/>
      <c r="R118" s="21"/>
      <c r="S118" s="21"/>
      <c r="T118" s="21"/>
      <c r="U118" s="21"/>
      <c r="V118" s="21"/>
      <c r="W118" s="17"/>
      <c r="X118" s="17"/>
      <c r="Y118" s="17"/>
      <c r="Z118" s="49"/>
      <c r="AA118" s="49"/>
      <c r="AB118" s="49"/>
      <c r="AC118" s="49"/>
      <c r="AD118" s="49"/>
      <c r="AE118" s="49"/>
      <c r="AF118" s="49"/>
      <c r="AG118" s="49"/>
      <c r="AH118" s="49"/>
      <c r="AI118" s="17"/>
      <c r="AJ118" s="17"/>
      <c r="AK118" s="17"/>
    </row>
    <row r="119" spans="1:41" s="3" customFormat="1" ht="12" x14ac:dyDescent="0.3">
      <c r="A119" s="17"/>
      <c r="C119" s="3" t="s">
        <v>206</v>
      </c>
      <c r="D119" s="8" t="s">
        <v>32</v>
      </c>
      <c r="E119" s="17"/>
      <c r="F119" s="19"/>
      <c r="G119" s="19"/>
      <c r="H119" s="21">
        <f>H92*H16</f>
        <v>1091.4280267640202</v>
      </c>
      <c r="I119" s="21">
        <f t="shared" si="57"/>
        <v>1091.4280267640202</v>
      </c>
      <c r="J119" s="21">
        <f t="shared" si="57"/>
        <v>1091.4280267640202</v>
      </c>
      <c r="K119" s="21">
        <f t="shared" si="57"/>
        <v>1091.4280267640202</v>
      </c>
      <c r="L119" s="21">
        <f>IF(L$9&gt;$D$6,0,K119)</f>
        <v>1091.4280267640202</v>
      </c>
      <c r="M119" s="21">
        <f t="shared" si="57"/>
        <v>1091.4280267640202</v>
      </c>
      <c r="N119" s="21"/>
      <c r="O119" s="21"/>
      <c r="P119" s="21"/>
      <c r="Q119" s="21"/>
      <c r="R119" s="21"/>
      <c r="S119" s="21"/>
      <c r="T119" s="21"/>
      <c r="U119" s="21"/>
      <c r="V119" s="21"/>
      <c r="W119" s="17"/>
      <c r="X119" s="17"/>
      <c r="Y119" s="17"/>
      <c r="Z119" s="65">
        <f>H16</f>
        <v>31.406978374329228</v>
      </c>
      <c r="AA119" s="65">
        <f>IF(I$9&gt;$D$6,0,Z119)</f>
        <v>31.406978374329228</v>
      </c>
      <c r="AB119" s="65">
        <f t="shared" ref="AB119:AN130" si="58">IF(J$9&gt;$D$6,0,AA119)</f>
        <v>31.406978374329228</v>
      </c>
      <c r="AC119" s="65">
        <f t="shared" si="58"/>
        <v>31.406978374329228</v>
      </c>
      <c r="AD119" s="65">
        <f t="shared" si="58"/>
        <v>31.406978374329228</v>
      </c>
      <c r="AE119" s="65">
        <f t="shared" si="58"/>
        <v>31.406978374329228</v>
      </c>
      <c r="AF119" s="65"/>
      <c r="AG119" s="65"/>
      <c r="AH119" s="65"/>
      <c r="AI119" s="65"/>
      <c r="AJ119" s="66"/>
      <c r="AK119" s="66"/>
      <c r="AL119" s="66"/>
      <c r="AM119" s="66"/>
      <c r="AN119" s="66"/>
    </row>
    <row r="120" spans="1:41" s="3" customFormat="1" ht="12" x14ac:dyDescent="0.3">
      <c r="A120" s="17"/>
      <c r="C120" s="3" t="s">
        <v>207</v>
      </c>
      <c r="D120" s="8" t="s">
        <v>32</v>
      </c>
      <c r="E120" s="17"/>
      <c r="F120" s="19"/>
      <c r="G120" s="19"/>
      <c r="H120" s="19"/>
      <c r="I120" s="21">
        <f>I92*I16</f>
        <v>994.96144400397861</v>
      </c>
      <c r="J120" s="21">
        <f t="shared" si="57"/>
        <v>994.96144400397861</v>
      </c>
      <c r="K120" s="21">
        <f t="shared" si="57"/>
        <v>994.96144400397861</v>
      </c>
      <c r="L120" s="21">
        <f t="shared" si="57"/>
        <v>994.96144400397861</v>
      </c>
      <c r="M120" s="21">
        <f t="shared" si="57"/>
        <v>994.96144400397861</v>
      </c>
      <c r="N120" s="21">
        <f t="shared" si="57"/>
        <v>994.96144400397861</v>
      </c>
      <c r="O120" s="21"/>
      <c r="P120" s="21"/>
      <c r="Q120" s="21"/>
      <c r="R120" s="21"/>
      <c r="S120" s="21"/>
      <c r="T120" s="21"/>
      <c r="U120" s="21"/>
      <c r="V120" s="21"/>
      <c r="W120" s="17"/>
      <c r="X120" s="17"/>
      <c r="Y120" s="17"/>
      <c r="Z120" s="17"/>
      <c r="AA120" s="65">
        <f>I16</f>
        <v>28.631051969385325</v>
      </c>
      <c r="AB120" s="65">
        <f>IF(J$9&gt;$D$6,0,AA120)</f>
        <v>28.631051969385325</v>
      </c>
      <c r="AC120" s="65">
        <f t="shared" si="58"/>
        <v>28.631051969385325</v>
      </c>
      <c r="AD120" s="65">
        <f t="shared" si="58"/>
        <v>28.631051969385325</v>
      </c>
      <c r="AE120" s="65">
        <f t="shared" si="58"/>
        <v>28.631051969385325</v>
      </c>
      <c r="AF120" s="65">
        <f t="shared" si="58"/>
        <v>28.631051969385325</v>
      </c>
      <c r="AG120" s="65"/>
      <c r="AH120" s="65"/>
      <c r="AI120" s="65"/>
      <c r="AJ120" s="65"/>
      <c r="AK120" s="66"/>
      <c r="AL120" s="67"/>
      <c r="AM120" s="67"/>
      <c r="AN120" s="67"/>
    </row>
    <row r="121" spans="1:41" s="3" customFormat="1" ht="12" x14ac:dyDescent="0.3">
      <c r="A121" s="17"/>
      <c r="C121" s="3" t="s">
        <v>208</v>
      </c>
      <c r="D121" s="8" t="s">
        <v>32</v>
      </c>
      <c r="E121" s="17"/>
      <c r="F121" s="19"/>
      <c r="G121" s="19"/>
      <c r="H121" s="19"/>
      <c r="I121" s="19"/>
      <c r="J121" s="21">
        <f>J92*J16</f>
        <v>875.41739203650616</v>
      </c>
      <c r="K121" s="21">
        <f t="shared" si="57"/>
        <v>875.41739203650616</v>
      </c>
      <c r="L121" s="21">
        <f t="shared" si="57"/>
        <v>875.41739203650616</v>
      </c>
      <c r="M121" s="21">
        <f t="shared" si="57"/>
        <v>875.41739203650616</v>
      </c>
      <c r="N121" s="21">
        <f t="shared" si="57"/>
        <v>875.41739203650616</v>
      </c>
      <c r="O121" s="21">
        <f t="shared" si="57"/>
        <v>875.41739203650616</v>
      </c>
      <c r="P121" s="21"/>
      <c r="Q121" s="21"/>
      <c r="R121" s="21"/>
      <c r="S121" s="21"/>
      <c r="T121" s="21"/>
      <c r="U121" s="21"/>
      <c r="V121" s="21"/>
      <c r="W121" s="17"/>
      <c r="X121" s="17"/>
      <c r="Y121" s="17"/>
      <c r="Z121" s="17"/>
      <c r="AA121" s="17"/>
      <c r="AB121" s="65">
        <f>J16</f>
        <v>25.191047348967171</v>
      </c>
      <c r="AC121" s="65">
        <f>IF(K$9&gt;$D$6,0,AB121)</f>
        <v>25.191047348967171</v>
      </c>
      <c r="AD121" s="65">
        <f t="shared" si="58"/>
        <v>25.191047348967171</v>
      </c>
      <c r="AE121" s="65">
        <f t="shared" si="58"/>
        <v>25.191047348967171</v>
      </c>
      <c r="AF121" s="65">
        <f t="shared" si="58"/>
        <v>25.191047348967171</v>
      </c>
      <c r="AG121" s="65">
        <f t="shared" si="58"/>
        <v>25.191047348967171</v>
      </c>
      <c r="AH121" s="65"/>
      <c r="AI121" s="65"/>
      <c r="AJ121" s="65"/>
      <c r="AK121" s="65"/>
      <c r="AL121" s="67"/>
      <c r="AM121" s="67"/>
      <c r="AN121" s="67"/>
    </row>
    <row r="122" spans="1:41" s="3" customFormat="1" ht="12" x14ac:dyDescent="0.3">
      <c r="A122" s="17"/>
      <c r="C122" s="3" t="s">
        <v>209</v>
      </c>
      <c r="D122" s="8" t="s">
        <v>32</v>
      </c>
      <c r="E122" s="17"/>
      <c r="F122" s="19"/>
      <c r="G122" s="19"/>
      <c r="H122" s="19"/>
      <c r="I122" s="19"/>
      <c r="J122" s="19"/>
      <c r="K122" s="21">
        <f>K92*K16</f>
        <v>737.03371077860459</v>
      </c>
      <c r="L122" s="21">
        <f t="shared" si="57"/>
        <v>737.03371077860459</v>
      </c>
      <c r="M122" s="21">
        <f t="shared" si="57"/>
        <v>737.03371077860459</v>
      </c>
      <c r="N122" s="21">
        <f t="shared" si="57"/>
        <v>737.03371077860459</v>
      </c>
      <c r="O122" s="21">
        <f t="shared" si="57"/>
        <v>737.03371077860459</v>
      </c>
      <c r="P122" s="21">
        <f t="shared" si="57"/>
        <v>737.03371077860459</v>
      </c>
      <c r="Q122" s="21"/>
      <c r="R122" s="21"/>
      <c r="S122" s="21"/>
      <c r="T122" s="21"/>
      <c r="U122" s="21"/>
      <c r="V122" s="21"/>
      <c r="W122" s="17"/>
      <c r="X122" s="17"/>
      <c r="Y122" s="17"/>
      <c r="Z122" s="17"/>
      <c r="AA122" s="17"/>
      <c r="AB122" s="17"/>
      <c r="AC122" s="65">
        <f>K16</f>
        <v>21.208912771103076</v>
      </c>
      <c r="AD122" s="65">
        <f>IF(L$9&gt;$D$6,0,AC122)</f>
        <v>21.208912771103076</v>
      </c>
      <c r="AE122" s="65">
        <f t="shared" si="58"/>
        <v>21.208912771103076</v>
      </c>
      <c r="AF122" s="65">
        <f t="shared" si="58"/>
        <v>21.208912771103076</v>
      </c>
      <c r="AG122" s="65">
        <f t="shared" si="58"/>
        <v>21.208912771103076</v>
      </c>
      <c r="AH122" s="65">
        <f t="shared" si="58"/>
        <v>21.208912771103076</v>
      </c>
      <c r="AI122" s="65"/>
      <c r="AJ122" s="65"/>
      <c r="AK122" s="65"/>
      <c r="AL122" s="65"/>
      <c r="AM122" s="67"/>
      <c r="AN122" s="67"/>
    </row>
    <row r="123" spans="1:41" s="3" customFormat="1" ht="12" x14ac:dyDescent="0.3">
      <c r="A123" s="17"/>
      <c r="C123" s="3" t="s">
        <v>210</v>
      </c>
      <c r="D123" s="8" t="s">
        <v>32</v>
      </c>
      <c r="E123" s="17"/>
      <c r="F123" s="19"/>
      <c r="G123" s="19"/>
      <c r="H123" s="19"/>
      <c r="I123" s="19"/>
      <c r="J123" s="19"/>
      <c r="K123" s="19"/>
      <c r="L123" s="21">
        <f>L92*L16</f>
        <v>612.94260170513735</v>
      </c>
      <c r="M123" s="21">
        <f t="shared" si="57"/>
        <v>612.94260170513735</v>
      </c>
      <c r="N123" s="21">
        <f t="shared" si="57"/>
        <v>612.94260170513735</v>
      </c>
      <c r="O123" s="21">
        <f t="shared" si="57"/>
        <v>612.94260170513735</v>
      </c>
      <c r="P123" s="21">
        <f t="shared" si="57"/>
        <v>612.94260170513735</v>
      </c>
      <c r="Q123" s="21">
        <f t="shared" si="57"/>
        <v>612.94260170513735</v>
      </c>
      <c r="R123" s="21"/>
      <c r="S123" s="21"/>
      <c r="T123" s="21"/>
      <c r="U123" s="21"/>
      <c r="V123" s="21"/>
      <c r="W123" s="17"/>
      <c r="X123" s="17"/>
      <c r="Y123" s="17"/>
      <c r="Z123" s="17"/>
      <c r="AA123" s="17"/>
      <c r="AB123" s="17"/>
      <c r="AC123" s="17"/>
      <c r="AD123" s="65">
        <f>L16</f>
        <v>17.638061845942104</v>
      </c>
      <c r="AE123" s="65">
        <f>IF(M$9&gt;$D$6,0,AD123)</f>
        <v>17.638061845942104</v>
      </c>
      <c r="AF123" s="65">
        <f t="shared" si="58"/>
        <v>17.638061845942104</v>
      </c>
      <c r="AG123" s="65">
        <f t="shared" si="58"/>
        <v>17.638061845942104</v>
      </c>
      <c r="AH123" s="65">
        <f t="shared" si="58"/>
        <v>17.638061845942104</v>
      </c>
      <c r="AI123" s="65">
        <f t="shared" si="58"/>
        <v>17.638061845942104</v>
      </c>
      <c r="AJ123" s="65"/>
      <c r="AK123" s="65"/>
      <c r="AL123" s="65"/>
      <c r="AM123" s="65"/>
      <c r="AN123" s="67"/>
    </row>
    <row r="124" spans="1:41" s="3" customFormat="1" ht="12" x14ac:dyDescent="0.3">
      <c r="A124" s="17"/>
      <c r="C124" s="3" t="s">
        <v>211</v>
      </c>
      <c r="D124" s="8" t="s">
        <v>32</v>
      </c>
      <c r="E124" s="17"/>
      <c r="F124" s="19"/>
      <c r="G124" s="19"/>
      <c r="H124" s="19"/>
      <c r="I124" s="19"/>
      <c r="J124" s="19"/>
      <c r="K124" s="19"/>
      <c r="L124" s="21"/>
      <c r="M124" s="21">
        <f>M92*M16</f>
        <v>493.68873885172127</v>
      </c>
      <c r="N124" s="21">
        <f t="shared" si="57"/>
        <v>493.68873885172127</v>
      </c>
      <c r="O124" s="21">
        <f t="shared" si="57"/>
        <v>493.68873885172127</v>
      </c>
      <c r="P124" s="21">
        <f t="shared" si="57"/>
        <v>493.68873885172127</v>
      </c>
      <c r="Q124" s="21">
        <f t="shared" si="57"/>
        <v>493.68873885172127</v>
      </c>
      <c r="R124" s="21">
        <f t="shared" si="57"/>
        <v>493.68873885172127</v>
      </c>
      <c r="S124" s="21"/>
      <c r="T124" s="21"/>
      <c r="U124" s="21"/>
      <c r="V124" s="21"/>
      <c r="W124" s="17"/>
      <c r="X124" s="17"/>
      <c r="Y124" s="17"/>
      <c r="Z124" s="17"/>
      <c r="AA124" s="17"/>
      <c r="AB124" s="17"/>
      <c r="AC124" s="17"/>
      <c r="AD124" s="17"/>
      <c r="AE124" s="65">
        <f>M16</f>
        <v>14.206407719561252</v>
      </c>
      <c r="AF124" s="65">
        <f>IF(N$9&gt;$D$6,0,AE124)</f>
        <v>14.206407719561252</v>
      </c>
      <c r="AG124" s="65">
        <f t="shared" si="58"/>
        <v>14.206407719561252</v>
      </c>
      <c r="AH124" s="65">
        <f t="shared" si="58"/>
        <v>14.206407719561252</v>
      </c>
      <c r="AI124" s="65">
        <f t="shared" si="58"/>
        <v>14.206407719561252</v>
      </c>
      <c r="AJ124" s="65">
        <f t="shared" si="58"/>
        <v>14.206407719561252</v>
      </c>
      <c r="AK124" s="65"/>
      <c r="AL124" s="65"/>
      <c r="AM124" s="65"/>
      <c r="AN124" s="65"/>
    </row>
    <row r="125" spans="1:41" s="3" customFormat="1" ht="12" x14ac:dyDescent="0.3">
      <c r="A125" s="17"/>
      <c r="C125" s="3" t="s">
        <v>212</v>
      </c>
      <c r="D125" s="8" t="s">
        <v>32</v>
      </c>
      <c r="E125" s="17"/>
      <c r="F125" s="19"/>
      <c r="G125" s="19"/>
      <c r="H125" s="19"/>
      <c r="I125" s="19"/>
      <c r="J125" s="19"/>
      <c r="K125" s="19"/>
      <c r="L125" s="21"/>
      <c r="M125" s="21"/>
      <c r="N125" s="21">
        <f>N92*N16</f>
        <v>398.81709964664583</v>
      </c>
      <c r="O125" s="21">
        <f t="shared" si="57"/>
        <v>398.81709964664583</v>
      </c>
      <c r="P125" s="21">
        <f t="shared" si="57"/>
        <v>398.81709964664583</v>
      </c>
      <c r="Q125" s="21">
        <f t="shared" si="57"/>
        <v>398.81709964664583</v>
      </c>
      <c r="R125" s="21">
        <f t="shared" si="57"/>
        <v>398.81709964664583</v>
      </c>
      <c r="S125" s="21">
        <f t="shared" si="57"/>
        <v>398.81709964664583</v>
      </c>
      <c r="T125" s="21"/>
      <c r="U125" s="21"/>
      <c r="V125" s="21"/>
      <c r="W125" s="17"/>
      <c r="X125" s="17"/>
      <c r="Y125" s="17"/>
      <c r="Z125" s="17"/>
      <c r="AA125" s="17"/>
      <c r="AB125" s="17"/>
      <c r="AC125" s="17"/>
      <c r="AD125" s="17"/>
      <c r="AE125" s="17"/>
      <c r="AF125" s="65">
        <f>N16</f>
        <v>11.476377476811033</v>
      </c>
      <c r="AG125" s="65">
        <f>IF(O$9&gt;$D$6,0,AF125)</f>
        <v>11.476377476811033</v>
      </c>
      <c r="AH125" s="65">
        <f t="shared" si="58"/>
        <v>11.476377476811033</v>
      </c>
      <c r="AI125" s="65">
        <f t="shared" si="58"/>
        <v>11.476377476811033</v>
      </c>
      <c r="AJ125" s="65">
        <f t="shared" si="58"/>
        <v>11.476377476811033</v>
      </c>
      <c r="AK125" s="65">
        <f t="shared" si="58"/>
        <v>11.476377476811033</v>
      </c>
      <c r="AL125" s="65"/>
      <c r="AM125" s="65"/>
      <c r="AN125" s="65"/>
    </row>
    <row r="126" spans="1:41" s="3" customFormat="1" ht="12" x14ac:dyDescent="0.3">
      <c r="A126" s="17"/>
      <c r="C126" s="3" t="s">
        <v>213</v>
      </c>
      <c r="D126" s="8" t="s">
        <v>32</v>
      </c>
      <c r="E126" s="17"/>
      <c r="F126" s="19"/>
      <c r="G126" s="19"/>
      <c r="H126" s="19"/>
      <c r="I126" s="19"/>
      <c r="J126" s="19"/>
      <c r="K126" s="19"/>
      <c r="L126" s="21"/>
      <c r="M126" s="21"/>
      <c r="N126" s="21"/>
      <c r="O126" s="21">
        <f>O92*O16</f>
        <v>317.77442303832021</v>
      </c>
      <c r="P126" s="21">
        <f t="shared" si="57"/>
        <v>317.77442303832021</v>
      </c>
      <c r="Q126" s="21">
        <f t="shared" si="57"/>
        <v>317.77442303832021</v>
      </c>
      <c r="R126" s="21">
        <f t="shared" si="57"/>
        <v>317.77442303832021</v>
      </c>
      <c r="S126" s="21">
        <f t="shared" si="57"/>
        <v>317.77442303832021</v>
      </c>
      <c r="T126" s="21">
        <f t="shared" si="57"/>
        <v>317.77442303832021</v>
      </c>
      <c r="U126" s="21"/>
      <c r="V126" s="21"/>
      <c r="W126" s="17"/>
      <c r="X126" s="17"/>
      <c r="Y126" s="17"/>
      <c r="Z126" s="17"/>
      <c r="AA126" s="17"/>
      <c r="AB126" s="17"/>
      <c r="AC126" s="17"/>
      <c r="AD126" s="17"/>
      <c r="AE126" s="17"/>
      <c r="AF126" s="17"/>
      <c r="AG126" s="65">
        <f>O16</f>
        <v>9.144290037951663</v>
      </c>
      <c r="AH126" s="65">
        <f>IF(P$9&gt;$D$6,0,AG126)</f>
        <v>9.144290037951663</v>
      </c>
      <c r="AI126" s="65">
        <f t="shared" si="58"/>
        <v>9.144290037951663</v>
      </c>
      <c r="AJ126" s="65">
        <f t="shared" si="58"/>
        <v>9.144290037951663</v>
      </c>
      <c r="AK126" s="65">
        <f t="shared" si="58"/>
        <v>9.144290037951663</v>
      </c>
      <c r="AL126" s="65">
        <f t="shared" si="58"/>
        <v>9.144290037951663</v>
      </c>
      <c r="AM126" s="65"/>
      <c r="AN126" s="65"/>
    </row>
    <row r="127" spans="1:41" s="3" customFormat="1" ht="12" x14ac:dyDescent="0.3">
      <c r="A127" s="17"/>
      <c r="C127" s="3" t="s">
        <v>214</v>
      </c>
      <c r="D127" s="8" t="s">
        <v>32</v>
      </c>
      <c r="E127" s="17"/>
      <c r="F127" s="19"/>
      <c r="G127" s="19"/>
      <c r="H127" s="19"/>
      <c r="I127" s="19"/>
      <c r="J127" s="19"/>
      <c r="K127" s="19"/>
      <c r="L127" s="21"/>
      <c r="M127" s="21"/>
      <c r="N127" s="21"/>
      <c r="O127" s="21"/>
      <c r="P127" s="21">
        <f>P92*P16</f>
        <v>241.11232022596829</v>
      </c>
      <c r="Q127" s="21">
        <f t="shared" si="57"/>
        <v>241.11232022596829</v>
      </c>
      <c r="R127" s="21">
        <f t="shared" si="57"/>
        <v>241.11232022596829</v>
      </c>
      <c r="S127" s="21">
        <f t="shared" si="57"/>
        <v>241.11232022596829</v>
      </c>
      <c r="T127" s="21">
        <f t="shared" si="57"/>
        <v>241.11232022596829</v>
      </c>
      <c r="U127" s="21">
        <f t="shared" si="57"/>
        <v>241.11232022596829</v>
      </c>
      <c r="V127" s="21"/>
      <c r="W127" s="17"/>
      <c r="X127" s="17"/>
      <c r="Y127" s="17"/>
      <c r="Z127" s="17"/>
      <c r="AA127" s="17"/>
      <c r="AB127" s="17"/>
      <c r="AC127" s="17"/>
      <c r="AD127" s="17"/>
      <c r="AE127" s="17"/>
      <c r="AF127" s="17"/>
      <c r="AG127" s="49"/>
      <c r="AH127" s="65">
        <f>P16</f>
        <v>6.9382581731691397</v>
      </c>
      <c r="AI127" s="65">
        <f>IF(Q$9&gt;$D$6,0,AH127)</f>
        <v>6.9382581731691397</v>
      </c>
      <c r="AJ127" s="65">
        <f t="shared" si="58"/>
        <v>6.9382581731691397</v>
      </c>
      <c r="AK127" s="65">
        <f t="shared" si="58"/>
        <v>6.9382581731691397</v>
      </c>
      <c r="AL127" s="65">
        <f t="shared" si="58"/>
        <v>6.9382581731691397</v>
      </c>
      <c r="AM127" s="65">
        <f t="shared" si="58"/>
        <v>6.9382581731691397</v>
      </c>
      <c r="AN127" s="65"/>
    </row>
    <row r="128" spans="1:41" s="3" customFormat="1" ht="12" x14ac:dyDescent="0.3">
      <c r="A128" s="17"/>
      <c r="C128" s="3" t="s">
        <v>215</v>
      </c>
      <c r="D128" s="8" t="s">
        <v>32</v>
      </c>
      <c r="E128" s="17"/>
      <c r="F128" s="19"/>
      <c r="G128" s="19"/>
      <c r="H128" s="19"/>
      <c r="I128" s="19"/>
      <c r="J128" s="19"/>
      <c r="K128" s="19"/>
      <c r="L128" s="21"/>
      <c r="M128" s="21"/>
      <c r="N128" s="21"/>
      <c r="O128" s="21"/>
      <c r="P128" s="21"/>
      <c r="Q128" s="21">
        <f>Q92*Q16</f>
        <v>171.02973359048178</v>
      </c>
      <c r="R128" s="21">
        <f t="shared" si="57"/>
        <v>171.02973359048178</v>
      </c>
      <c r="S128" s="21">
        <f t="shared" si="57"/>
        <v>171.02973359048178</v>
      </c>
      <c r="T128" s="21">
        <f t="shared" si="57"/>
        <v>171.02973359048178</v>
      </c>
      <c r="U128" s="21">
        <f t="shared" si="57"/>
        <v>171.02973359048178</v>
      </c>
      <c r="V128" s="21">
        <f t="shared" si="57"/>
        <v>171.02973359048178</v>
      </c>
      <c r="W128" s="17"/>
      <c r="X128" s="17"/>
      <c r="Y128" s="17"/>
      <c r="Z128" s="17"/>
      <c r="AA128" s="17"/>
      <c r="AB128" s="17"/>
      <c r="AC128" s="17"/>
      <c r="AD128" s="17"/>
      <c r="AE128" s="17"/>
      <c r="AF128" s="17"/>
      <c r="AG128" s="49"/>
      <c r="AH128" s="49"/>
      <c r="AI128" s="65">
        <f>Q16</f>
        <v>4.9215587400386038</v>
      </c>
      <c r="AJ128" s="65">
        <f>IF(R$9&gt;$D$6,0,AI128)</f>
        <v>4.9215587400386038</v>
      </c>
      <c r="AK128" s="65">
        <f t="shared" si="58"/>
        <v>4.9215587400386038</v>
      </c>
      <c r="AL128" s="65">
        <f t="shared" si="58"/>
        <v>4.9215587400386038</v>
      </c>
      <c r="AM128" s="65">
        <f t="shared" si="58"/>
        <v>4.9215587400386038</v>
      </c>
      <c r="AN128" s="65">
        <f t="shared" si="58"/>
        <v>4.9215587400386038</v>
      </c>
    </row>
    <row r="129" spans="1:41" s="3" customFormat="1" ht="12" x14ac:dyDescent="0.3">
      <c r="A129" s="17"/>
      <c r="C129" s="3" t="s">
        <v>334</v>
      </c>
      <c r="D129" s="8" t="s">
        <v>32</v>
      </c>
      <c r="E129" s="17"/>
      <c r="F129" s="19"/>
      <c r="G129" s="19"/>
      <c r="H129" s="19"/>
      <c r="I129" s="19"/>
      <c r="J129" s="19"/>
      <c r="K129" s="19"/>
      <c r="L129" s="21"/>
      <c r="M129" s="21"/>
      <c r="N129" s="21"/>
      <c r="O129" s="21"/>
      <c r="P129" s="21"/>
      <c r="Q129" s="21"/>
      <c r="R129" s="21">
        <f>R92*R16</f>
        <v>128.08472583320528</v>
      </c>
      <c r="S129" s="21">
        <f t="shared" si="57"/>
        <v>128.08472583320528</v>
      </c>
      <c r="T129" s="21">
        <f t="shared" si="57"/>
        <v>128.08472583320528</v>
      </c>
      <c r="U129" s="21">
        <f t="shared" si="57"/>
        <v>128.08472583320528</v>
      </c>
      <c r="V129" s="21">
        <f t="shared" si="57"/>
        <v>128.08472583320528</v>
      </c>
      <c r="W129" s="17"/>
      <c r="X129" s="17"/>
      <c r="Y129" s="17"/>
      <c r="Z129" s="17"/>
      <c r="AA129" s="17"/>
      <c r="AB129" s="17"/>
      <c r="AC129" s="17"/>
      <c r="AD129" s="17"/>
      <c r="AE129" s="17"/>
      <c r="AF129" s="17"/>
      <c r="AG129" s="49"/>
      <c r="AH129" s="49"/>
      <c r="AI129" s="49"/>
      <c r="AJ129" s="65">
        <f>R16</f>
        <v>3.685771407439892</v>
      </c>
      <c r="AK129" s="65">
        <f>IF(S$9&gt;$D$6,0,AJ129)</f>
        <v>3.685771407439892</v>
      </c>
      <c r="AL129" s="65">
        <f t="shared" si="58"/>
        <v>3.685771407439892</v>
      </c>
      <c r="AM129" s="65">
        <f t="shared" si="58"/>
        <v>3.685771407439892</v>
      </c>
      <c r="AN129" s="65">
        <f t="shared" si="58"/>
        <v>3.685771407439892</v>
      </c>
    </row>
    <row r="130" spans="1:41" s="3" customFormat="1" ht="12" x14ac:dyDescent="0.3">
      <c r="A130" s="17"/>
      <c r="C130" s="3" t="s">
        <v>335</v>
      </c>
      <c r="D130" s="8" t="s">
        <v>32</v>
      </c>
      <c r="E130" s="17"/>
      <c r="F130" s="19"/>
      <c r="G130" s="19"/>
      <c r="H130" s="19"/>
      <c r="I130" s="19"/>
      <c r="J130" s="19"/>
      <c r="K130" s="19"/>
      <c r="L130" s="21"/>
      <c r="M130" s="21"/>
      <c r="N130" s="21"/>
      <c r="O130" s="21"/>
      <c r="P130" s="21"/>
      <c r="Q130" s="21"/>
      <c r="R130" s="21"/>
      <c r="S130" s="21">
        <f>S92*S16</f>
        <v>92.451942920030945</v>
      </c>
      <c r="T130" s="21">
        <f t="shared" si="57"/>
        <v>92.451942920030945</v>
      </c>
      <c r="U130" s="21">
        <f t="shared" si="57"/>
        <v>92.451942920030945</v>
      </c>
      <c r="V130" s="21">
        <f t="shared" si="57"/>
        <v>92.451942920030945</v>
      </c>
      <c r="W130" s="17"/>
      <c r="X130" s="17"/>
      <c r="Y130" s="17"/>
      <c r="Z130" s="17"/>
      <c r="AA130" s="17"/>
      <c r="AB130" s="17"/>
      <c r="AC130" s="17"/>
      <c r="AD130" s="17"/>
      <c r="AE130" s="17"/>
      <c r="AF130" s="17"/>
      <c r="AG130" s="49"/>
      <c r="AH130" s="49"/>
      <c r="AI130" s="49"/>
      <c r="AJ130" s="49"/>
      <c r="AK130" s="65">
        <f>S16</f>
        <v>2.6604009616310988</v>
      </c>
      <c r="AL130" s="68">
        <f>IF(T$9&gt;$D$6,0,AK130)</f>
        <v>2.6604009616310988</v>
      </c>
      <c r="AM130" s="68">
        <f t="shared" si="58"/>
        <v>2.6604009616310988</v>
      </c>
      <c r="AN130" s="68">
        <f t="shared" si="58"/>
        <v>2.6604009616310988</v>
      </c>
    </row>
    <row r="131" spans="1:41" s="3" customFormat="1" ht="12" x14ac:dyDescent="0.3">
      <c r="A131" s="17"/>
      <c r="C131" s="3" t="s">
        <v>336</v>
      </c>
      <c r="D131" s="8" t="s">
        <v>32</v>
      </c>
      <c r="E131" s="17"/>
      <c r="F131" s="19"/>
      <c r="G131" s="19"/>
      <c r="H131" s="19"/>
      <c r="I131" s="19"/>
      <c r="J131" s="19"/>
      <c r="K131" s="19"/>
      <c r="L131" s="21"/>
      <c r="M131" s="21"/>
      <c r="N131" s="21"/>
      <c r="O131" s="21"/>
      <c r="P131" s="21"/>
      <c r="Q131" s="21"/>
      <c r="R131" s="21"/>
      <c r="S131" s="21"/>
      <c r="T131" s="21">
        <f>T92*T16</f>
        <v>65.059821831329188</v>
      </c>
      <c r="U131" s="21">
        <f t="shared" si="57"/>
        <v>65.059821831329188</v>
      </c>
      <c r="V131" s="21">
        <f t="shared" si="57"/>
        <v>65.059821831329188</v>
      </c>
      <c r="W131" s="17"/>
      <c r="X131" s="17"/>
      <c r="Y131" s="17"/>
      <c r="Z131" s="17"/>
      <c r="AA131" s="17"/>
      <c r="AB131" s="17"/>
      <c r="AC131" s="17"/>
      <c r="AD131" s="17"/>
      <c r="AE131" s="17"/>
      <c r="AF131" s="17"/>
      <c r="AG131" s="49"/>
      <c r="AH131" s="49"/>
      <c r="AI131" s="49"/>
      <c r="AJ131" s="49"/>
      <c r="AK131" s="49"/>
      <c r="AL131" s="68">
        <f>T16</f>
        <v>1.8721641438442387</v>
      </c>
      <c r="AM131" s="68">
        <f>IF(U$9&gt;$D$6,0,AL131)</f>
        <v>1.8721641438442387</v>
      </c>
      <c r="AN131" s="68">
        <f>IF(V$9&gt;$D$6,0,AM131)</f>
        <v>1.8721641438442387</v>
      </c>
    </row>
    <row r="132" spans="1:41" s="3" customFormat="1" ht="12" x14ac:dyDescent="0.3">
      <c r="A132" s="17"/>
      <c r="C132" s="3" t="s">
        <v>337</v>
      </c>
      <c r="D132" s="8" t="s">
        <v>32</v>
      </c>
      <c r="E132" s="17"/>
      <c r="F132" s="19"/>
      <c r="G132" s="19"/>
      <c r="H132" s="19"/>
      <c r="I132" s="19"/>
      <c r="J132" s="19"/>
      <c r="K132" s="19"/>
      <c r="L132" s="21"/>
      <c r="M132" s="21"/>
      <c r="N132" s="21"/>
      <c r="O132" s="21"/>
      <c r="P132" s="21"/>
      <c r="Q132" s="21"/>
      <c r="R132" s="21"/>
      <c r="S132" s="21"/>
      <c r="T132" s="21"/>
      <c r="U132" s="21">
        <f>U92*U16</f>
        <v>44.455941414498135</v>
      </c>
      <c r="V132" s="21">
        <f t="shared" si="57"/>
        <v>44.455941414498135</v>
      </c>
      <c r="W132" s="17"/>
      <c r="X132" s="17"/>
      <c r="Y132" s="17"/>
      <c r="Z132" s="17"/>
      <c r="AA132" s="17"/>
      <c r="AB132" s="17"/>
      <c r="AC132" s="17"/>
      <c r="AD132" s="17"/>
      <c r="AE132" s="17"/>
      <c r="AF132" s="17"/>
      <c r="AG132" s="49"/>
      <c r="AH132" s="49"/>
      <c r="AI132" s="49"/>
      <c r="AJ132" s="49"/>
      <c r="AK132" s="49"/>
      <c r="AL132" s="69"/>
      <c r="AM132" s="68">
        <f>U16</f>
        <v>1.2792660224744907</v>
      </c>
      <c r="AN132" s="68">
        <f>IF(V$9&gt;$D$6,0,AM132)</f>
        <v>1.2792660224744907</v>
      </c>
    </row>
    <row r="133" spans="1:41" s="3" customFormat="1" ht="12" x14ac:dyDescent="0.3">
      <c r="A133" s="17"/>
      <c r="C133" s="3" t="s">
        <v>338</v>
      </c>
      <c r="D133" s="8" t="s">
        <v>32</v>
      </c>
      <c r="E133" s="17"/>
      <c r="F133" s="19"/>
      <c r="G133" s="19"/>
      <c r="H133" s="19"/>
      <c r="I133" s="19"/>
      <c r="J133" s="19"/>
      <c r="K133" s="19"/>
      <c r="L133" s="21"/>
      <c r="M133" s="21"/>
      <c r="N133" s="21"/>
      <c r="O133" s="21"/>
      <c r="P133" s="21"/>
      <c r="Q133" s="21"/>
      <c r="R133" s="21"/>
      <c r="S133" s="21"/>
      <c r="T133" s="21"/>
      <c r="U133" s="21"/>
      <c r="V133" s="21">
        <f>V92*V16</f>
        <v>28.504912138784917</v>
      </c>
      <c r="W133" s="17"/>
      <c r="X133" s="17"/>
      <c r="Y133" s="17"/>
      <c r="Z133" s="17"/>
      <c r="AA133" s="17"/>
      <c r="AB133" s="17"/>
      <c r="AC133" s="17"/>
      <c r="AD133" s="17"/>
      <c r="AE133" s="17"/>
      <c r="AF133" s="17"/>
      <c r="AG133" s="49"/>
      <c r="AH133" s="49"/>
      <c r="AI133" s="49"/>
      <c r="AJ133" s="49"/>
      <c r="AK133" s="49"/>
      <c r="AL133" s="69"/>
      <c r="AM133" s="69"/>
      <c r="AN133" s="68">
        <f>V16</f>
        <v>0.82025853941034732</v>
      </c>
    </row>
    <row r="134" spans="1:41" s="3" customFormat="1" ht="12" x14ac:dyDescent="0.3">
      <c r="A134" s="17"/>
      <c r="C134" s="9" t="s">
        <v>339</v>
      </c>
      <c r="D134" s="10" t="s">
        <v>32</v>
      </c>
      <c r="E134" s="23"/>
      <c r="F134" s="22">
        <f>SUM(F117:F133)</f>
        <v>0</v>
      </c>
      <c r="G134" s="22">
        <f t="shared" ref="G134:V134" si="59">SUM(G117:G133)</f>
        <v>0</v>
      </c>
      <c r="H134" s="22">
        <f t="shared" si="59"/>
        <v>1091.4280267640202</v>
      </c>
      <c r="I134" s="22">
        <f t="shared" si="59"/>
        <v>2086.3894707679988</v>
      </c>
      <c r="J134" s="22">
        <f t="shared" si="59"/>
        <v>2961.8068628045048</v>
      </c>
      <c r="K134" s="22">
        <f t="shared" si="59"/>
        <v>3698.8405735831093</v>
      </c>
      <c r="L134" s="22">
        <f t="shared" si="59"/>
        <v>4311.7831752882466</v>
      </c>
      <c r="M134" s="22">
        <f t="shared" si="59"/>
        <v>4805.4719141399682</v>
      </c>
      <c r="N134" s="22">
        <f t="shared" si="59"/>
        <v>4112.8609870225937</v>
      </c>
      <c r="O134" s="22">
        <f t="shared" si="59"/>
        <v>3435.6739660569351</v>
      </c>
      <c r="P134" s="22">
        <f t="shared" si="59"/>
        <v>2801.3688942463968</v>
      </c>
      <c r="Q134" s="22">
        <f t="shared" si="59"/>
        <v>2235.3649170582748</v>
      </c>
      <c r="R134" s="22">
        <f t="shared" si="59"/>
        <v>1750.5070411863426</v>
      </c>
      <c r="S134" s="22">
        <f t="shared" si="59"/>
        <v>1349.2702452546523</v>
      </c>
      <c r="T134" s="22">
        <f t="shared" si="59"/>
        <v>1015.5129674393356</v>
      </c>
      <c r="U134" s="22">
        <f t="shared" si="59"/>
        <v>742.19448581551353</v>
      </c>
      <c r="V134" s="22">
        <f t="shared" si="59"/>
        <v>529.58707772833031</v>
      </c>
      <c r="W134" s="17"/>
      <c r="X134" s="17"/>
      <c r="Y134" s="17"/>
      <c r="Z134" s="62">
        <f t="shared" ref="Z134:AI134" si="60">SUM(Z117:Z133)</f>
        <v>31.406978374329228</v>
      </c>
      <c r="AA134" s="62">
        <f t="shared" si="60"/>
        <v>60.038030343714553</v>
      </c>
      <c r="AB134" s="62">
        <f t="shared" si="60"/>
        <v>85.229077692681727</v>
      </c>
      <c r="AC134" s="62">
        <f t="shared" si="60"/>
        <v>106.4379904637848</v>
      </c>
      <c r="AD134" s="62">
        <f t="shared" si="60"/>
        <v>124.0760523097269</v>
      </c>
      <c r="AE134" s="62">
        <f t="shared" si="60"/>
        <v>138.28246002928816</v>
      </c>
      <c r="AF134" s="62">
        <f t="shared" si="60"/>
        <v>118.35185913176997</v>
      </c>
      <c r="AG134" s="62">
        <f t="shared" si="60"/>
        <v>98.865097200336308</v>
      </c>
      <c r="AH134" s="62">
        <f t="shared" si="60"/>
        <v>80.612308024538279</v>
      </c>
      <c r="AI134" s="62">
        <f t="shared" si="60"/>
        <v>64.324953993473798</v>
      </c>
      <c r="AJ134" s="62">
        <f>SUM(AJ120:AJ133)</f>
        <v>50.372663554971588</v>
      </c>
      <c r="AK134" s="62">
        <f>SUM(AK121:AK133)</f>
        <v>38.82665679704143</v>
      </c>
      <c r="AL134" s="62">
        <f>SUM(AL122:AL133)</f>
        <v>29.222443464074633</v>
      </c>
      <c r="AM134" s="62">
        <f>SUM(AM123:AM133)</f>
        <v>21.357419448597465</v>
      </c>
      <c r="AN134" s="62">
        <f>SUM(AN124:AN133)</f>
        <v>15.239419814838673</v>
      </c>
      <c r="AO134" s="69" t="s">
        <v>393</v>
      </c>
    </row>
    <row r="135" spans="1:41" s="3" customFormat="1" ht="12" x14ac:dyDescent="0.3">
      <c r="A135" s="17"/>
      <c r="C135" s="9"/>
      <c r="D135" s="10"/>
      <c r="E135" s="23"/>
      <c r="F135" s="22"/>
      <c r="G135" s="22"/>
      <c r="H135" s="22"/>
      <c r="I135" s="22"/>
      <c r="J135" s="22"/>
      <c r="K135" s="22"/>
      <c r="L135" s="22"/>
      <c r="M135" s="22"/>
      <c r="N135" s="22"/>
      <c r="O135" s="22"/>
      <c r="P135" s="22"/>
      <c r="Q135" s="22"/>
      <c r="R135" s="22"/>
      <c r="S135" s="22"/>
      <c r="T135" s="22"/>
      <c r="U135" s="22"/>
      <c r="V135" s="22"/>
      <c r="W135" s="17"/>
      <c r="X135" s="17"/>
      <c r="Y135" s="17"/>
      <c r="Z135" s="17"/>
      <c r="AA135" s="17"/>
      <c r="AB135" s="17"/>
      <c r="AC135" s="17"/>
      <c r="AD135" s="17"/>
      <c r="AE135" s="17"/>
      <c r="AF135" s="17"/>
      <c r="AG135" s="49"/>
      <c r="AH135" s="49"/>
      <c r="AI135" s="49"/>
      <c r="AJ135" s="49"/>
      <c r="AK135" s="49"/>
      <c r="AL135" s="69"/>
      <c r="AM135" s="69"/>
      <c r="AN135" s="68"/>
    </row>
    <row r="136" spans="1:41" s="3" customFormat="1" ht="12" x14ac:dyDescent="0.3">
      <c r="A136" s="17"/>
      <c r="C136" s="3" t="s">
        <v>37</v>
      </c>
      <c r="D136" s="8" t="s">
        <v>33</v>
      </c>
      <c r="E136" s="17"/>
      <c r="F136" s="24">
        <v>0.20453020005884084</v>
      </c>
      <c r="G136" s="24">
        <v>0.20657550205942926</v>
      </c>
      <c r="H136" s="24">
        <v>0.20864125708002357</v>
      </c>
      <c r="I136" s="24">
        <v>0.21072766965082382</v>
      </c>
      <c r="J136" s="24">
        <v>0.21283494634733205</v>
      </c>
      <c r="K136" s="24">
        <v>0.21496329581080537</v>
      </c>
      <c r="L136" s="24">
        <v>0.21711292876891342</v>
      </c>
      <c r="M136" s="24">
        <v>0.21928405805660256</v>
      </c>
      <c r="N136" s="24">
        <v>0.2214768986371686</v>
      </c>
      <c r="O136" s="24">
        <v>0.22369166762354029</v>
      </c>
      <c r="P136" s="24">
        <v>0.22592858429977569</v>
      </c>
      <c r="Q136" s="24">
        <v>0.22818787014277345</v>
      </c>
      <c r="R136" s="24">
        <v>0.22818787014277345</v>
      </c>
      <c r="S136" s="24">
        <v>0.22818787014277345</v>
      </c>
      <c r="T136" s="24">
        <v>0.22818787014277345</v>
      </c>
      <c r="U136" s="24">
        <v>0.22818787014277345</v>
      </c>
      <c r="V136" s="24">
        <v>0.22818787014277345</v>
      </c>
      <c r="W136" s="17"/>
      <c r="X136" s="17"/>
      <c r="Y136" s="17"/>
    </row>
    <row r="137" spans="1:41" s="3" customFormat="1" ht="12" x14ac:dyDescent="0.3">
      <c r="A137" s="17"/>
      <c r="C137" s="3" t="s">
        <v>38</v>
      </c>
      <c r="D137" s="8" t="s">
        <v>33</v>
      </c>
      <c r="E137" s="17"/>
      <c r="F137" s="24">
        <v>0.1725276512699814</v>
      </c>
      <c r="G137" s="24">
        <v>0.17425292778268123</v>
      </c>
      <c r="H137" s="24">
        <v>0.17599545706050804</v>
      </c>
      <c r="I137" s="24">
        <v>0.17775541163111311</v>
      </c>
      <c r="J137" s="24">
        <v>0.17953296574742425</v>
      </c>
      <c r="K137" s="24">
        <v>0.1813282954048985</v>
      </c>
      <c r="L137" s="24">
        <v>0.18314157835894748</v>
      </c>
      <c r="M137" s="24">
        <v>0.18497299414253696</v>
      </c>
      <c r="N137" s="24">
        <v>0.18682272408396233</v>
      </c>
      <c r="O137" s="24">
        <v>0.18869095132480196</v>
      </c>
      <c r="P137" s="24">
        <v>0.19057786083804998</v>
      </c>
      <c r="Q137" s="24">
        <v>0.19248363944643049</v>
      </c>
      <c r="R137" s="24">
        <v>0.19248363944643049</v>
      </c>
      <c r="S137" s="24">
        <v>0.19248363944643049</v>
      </c>
      <c r="T137" s="24">
        <v>0.19248363944643049</v>
      </c>
      <c r="U137" s="24">
        <v>0.19248363944643049</v>
      </c>
      <c r="V137" s="24">
        <v>0.19248363944643049</v>
      </c>
      <c r="W137" s="17"/>
      <c r="X137" s="17"/>
      <c r="Y137" s="17"/>
      <c r="Z137" s="17"/>
      <c r="AA137" s="17"/>
      <c r="AB137" s="17"/>
      <c r="AC137" s="17"/>
      <c r="AD137" s="17"/>
      <c r="AE137" s="17"/>
      <c r="AF137" s="17"/>
      <c r="AG137" s="17"/>
      <c r="AH137" s="17"/>
      <c r="AI137" s="17"/>
      <c r="AJ137" s="17"/>
      <c r="AK137" s="17"/>
    </row>
    <row r="138" spans="1:41" s="3" customFormat="1" ht="12" x14ac:dyDescent="0.3">
      <c r="A138" s="17"/>
      <c r="D138" s="8"/>
      <c r="E138" s="17"/>
      <c r="F138" s="24"/>
      <c r="G138" s="24"/>
      <c r="H138" s="24"/>
      <c r="I138" s="24"/>
      <c r="J138" s="24"/>
      <c r="K138" s="24"/>
      <c r="L138" s="24"/>
      <c r="M138" s="24"/>
      <c r="N138" s="24"/>
      <c r="O138" s="24"/>
      <c r="P138" s="24"/>
      <c r="Q138" s="24"/>
      <c r="R138" s="24"/>
      <c r="S138" s="24"/>
      <c r="T138" s="24"/>
      <c r="U138" s="24"/>
      <c r="V138" s="24"/>
      <c r="W138" s="17"/>
      <c r="X138" s="17"/>
      <c r="Y138" s="17"/>
      <c r="Z138" s="17"/>
      <c r="AA138" s="17"/>
      <c r="AB138" s="17"/>
      <c r="AC138" s="17"/>
      <c r="AD138" s="17"/>
      <c r="AE138" s="17"/>
      <c r="AF138" s="17"/>
      <c r="AG138" s="17"/>
      <c r="AH138" s="17"/>
      <c r="AI138" s="17"/>
      <c r="AJ138" s="17"/>
      <c r="AK138" s="17"/>
    </row>
    <row r="139" spans="1:41" s="3" customFormat="1" ht="12" x14ac:dyDescent="0.3">
      <c r="A139" s="17"/>
      <c r="C139" s="9" t="s">
        <v>340</v>
      </c>
      <c r="D139" s="10" t="s">
        <v>20</v>
      </c>
      <c r="E139" s="23"/>
      <c r="F139" s="22">
        <f>F113*F136+F134*F137</f>
        <v>0</v>
      </c>
      <c r="G139" s="22">
        <f t="shared" ref="G139:V139" si="61">G113*G136+G134*G137</f>
        <v>0</v>
      </c>
      <c r="H139" s="22">
        <f t="shared" si="61"/>
        <v>216.42419337721674</v>
      </c>
      <c r="I139" s="22">
        <f t="shared" si="61"/>
        <v>419.83814864983435</v>
      </c>
      <c r="J139" s="22">
        <f t="shared" si="61"/>
        <v>605.21730613516502</v>
      </c>
      <c r="K139" s="22">
        <f t="shared" si="61"/>
        <v>767.95734883483738</v>
      </c>
      <c r="L139" s="22">
        <f t="shared" si="61"/>
        <v>908.62469603644467</v>
      </c>
      <c r="M139" s="22">
        <f t="shared" si="61"/>
        <v>1026.7830142714258</v>
      </c>
      <c r="N139" s="22">
        <f t="shared" si="61"/>
        <v>922.41362122549776</v>
      </c>
      <c r="O139" s="22">
        <f t="shared" si="61"/>
        <v>815.28191225804744</v>
      </c>
      <c r="P139" s="22">
        <f t="shared" si="61"/>
        <v>711.22732484613243</v>
      </c>
      <c r="Q139" s="22">
        <f t="shared" si="61"/>
        <v>616.14438997817456</v>
      </c>
      <c r="R139" s="22">
        <f t="shared" si="61"/>
        <v>528.46710847473514</v>
      </c>
      <c r="S139" s="22">
        <f t="shared" si="61"/>
        <v>456.04270727839059</v>
      </c>
      <c r="T139" s="22">
        <f t="shared" si="61"/>
        <v>395.91343388482869</v>
      </c>
      <c r="U139" s="22">
        <f t="shared" si="61"/>
        <v>346.75070272336023</v>
      </c>
      <c r="V139" s="22">
        <f t="shared" si="61"/>
        <v>308.66736548174066</v>
      </c>
      <c r="W139" s="17"/>
      <c r="X139" s="17"/>
      <c r="Y139" s="17"/>
      <c r="Z139" s="17"/>
      <c r="AA139" s="17"/>
      <c r="AB139" s="17"/>
      <c r="AC139" s="17"/>
      <c r="AD139" s="17"/>
      <c r="AE139" s="17"/>
      <c r="AF139" s="17"/>
      <c r="AG139" s="17"/>
      <c r="AH139" s="17"/>
      <c r="AI139" s="17"/>
      <c r="AJ139" s="17"/>
      <c r="AK139" s="17"/>
    </row>
    <row r="140" spans="1:41" s="3" customFormat="1" ht="12" x14ac:dyDescent="0.3">
      <c r="A140" s="17"/>
      <c r="E140" s="17"/>
      <c r="F140" s="19"/>
      <c r="G140" s="19"/>
      <c r="H140" s="19"/>
      <c r="I140" s="19"/>
      <c r="J140" s="19"/>
      <c r="K140" s="19"/>
      <c r="L140" s="19"/>
      <c r="M140" s="19"/>
      <c r="N140" s="19"/>
      <c r="O140" s="19"/>
      <c r="P140" s="19"/>
      <c r="Q140" s="19"/>
      <c r="R140" s="19"/>
      <c r="S140" s="19"/>
      <c r="T140" s="19"/>
      <c r="U140" s="19"/>
      <c r="V140" s="19"/>
      <c r="W140" s="17"/>
      <c r="X140" s="17"/>
      <c r="Y140" s="17"/>
      <c r="Z140" s="17"/>
      <c r="AA140" s="17"/>
      <c r="AB140" s="17"/>
      <c r="AC140" s="17"/>
      <c r="AD140" s="17"/>
      <c r="AE140" s="17"/>
      <c r="AF140" s="17"/>
      <c r="AG140" s="17"/>
      <c r="AH140" s="17"/>
      <c r="AI140" s="17"/>
      <c r="AJ140" s="17"/>
      <c r="AK140" s="17"/>
    </row>
    <row r="141" spans="1:41" s="17" customFormat="1" ht="12" x14ac:dyDescent="0.3">
      <c r="C141" s="23" t="s">
        <v>341</v>
      </c>
      <c r="D141" s="23"/>
      <c r="F141" s="19"/>
      <c r="G141" s="19"/>
      <c r="H141" s="19"/>
      <c r="I141" s="19"/>
      <c r="J141" s="19"/>
      <c r="K141" s="19"/>
      <c r="L141" s="19"/>
      <c r="M141" s="19"/>
      <c r="N141" s="19"/>
      <c r="O141" s="19"/>
      <c r="P141" s="19"/>
      <c r="Q141" s="19"/>
      <c r="R141" s="19"/>
      <c r="S141" s="19"/>
      <c r="T141" s="19"/>
      <c r="U141" s="19"/>
      <c r="V141" s="19"/>
    </row>
    <row r="142" spans="1:41" s="3" customFormat="1" ht="12" x14ac:dyDescent="0.3">
      <c r="A142" s="17"/>
      <c r="C142" s="41" t="s">
        <v>342</v>
      </c>
      <c r="E142" s="17"/>
      <c r="F142" s="19"/>
      <c r="G142" s="19"/>
      <c r="H142" s="19"/>
      <c r="I142" s="19"/>
      <c r="J142" s="19"/>
      <c r="K142" s="19"/>
      <c r="L142" s="19"/>
      <c r="M142" s="19"/>
      <c r="N142" s="19"/>
      <c r="O142" s="19"/>
      <c r="P142" s="19"/>
      <c r="Q142" s="19"/>
      <c r="R142" s="19"/>
      <c r="S142" s="19"/>
      <c r="T142" s="19"/>
      <c r="U142" s="19"/>
      <c r="V142" s="19"/>
      <c r="W142" s="17"/>
      <c r="X142" s="17"/>
      <c r="Y142" s="17"/>
      <c r="Z142" s="17"/>
      <c r="AA142" s="17"/>
      <c r="AB142" s="17"/>
      <c r="AC142" s="17"/>
      <c r="AD142" s="17"/>
      <c r="AE142" s="17"/>
      <c r="AF142" s="17"/>
      <c r="AG142" s="17"/>
      <c r="AH142" s="17"/>
      <c r="AI142" s="17"/>
      <c r="AJ142" s="17"/>
      <c r="AK142" s="17"/>
    </row>
    <row r="143" spans="1:41" s="3" customFormat="1" ht="12" x14ac:dyDescent="0.3">
      <c r="A143" s="17"/>
      <c r="C143" s="3" t="s">
        <v>41</v>
      </c>
      <c r="D143" s="8" t="s">
        <v>35</v>
      </c>
      <c r="E143" s="17"/>
      <c r="F143" s="21">
        <v>100.84615384615384</v>
      </c>
      <c r="G143" s="21">
        <v>102.76923076923076</v>
      </c>
      <c r="H143" s="21">
        <v>110</v>
      </c>
      <c r="I143" s="21">
        <v>118</v>
      </c>
      <c r="J143" s="21">
        <v>126</v>
      </c>
      <c r="K143" s="21">
        <v>134</v>
      </c>
      <c r="L143" s="21">
        <v>142</v>
      </c>
      <c r="M143" s="21">
        <v>150</v>
      </c>
      <c r="N143" s="21">
        <v>152</v>
      </c>
      <c r="O143" s="21">
        <v>154.5</v>
      </c>
      <c r="P143" s="21">
        <v>157</v>
      </c>
      <c r="Q143" s="21">
        <v>160</v>
      </c>
      <c r="R143" s="21">
        <f>Q143</f>
        <v>160</v>
      </c>
      <c r="S143" s="21">
        <f t="shared" ref="S143:V144" si="62">R143</f>
        <v>160</v>
      </c>
      <c r="T143" s="21">
        <f t="shared" si="62"/>
        <v>160</v>
      </c>
      <c r="U143" s="21">
        <f t="shared" si="62"/>
        <v>160</v>
      </c>
      <c r="V143" s="21">
        <f t="shared" si="62"/>
        <v>160</v>
      </c>
      <c r="W143" s="17"/>
      <c r="X143" s="17"/>
      <c r="Y143" s="17"/>
      <c r="Z143" s="17"/>
      <c r="AA143" s="17"/>
      <c r="AB143" s="17"/>
      <c r="AC143" s="17"/>
      <c r="AD143" s="17"/>
      <c r="AE143" s="17"/>
      <c r="AF143" s="17"/>
      <c r="AG143" s="17"/>
      <c r="AH143" s="17"/>
      <c r="AI143" s="17"/>
      <c r="AJ143" s="17"/>
      <c r="AK143" s="17"/>
    </row>
    <row r="144" spans="1:41" s="3" customFormat="1" ht="12" x14ac:dyDescent="0.3">
      <c r="A144" s="17"/>
      <c r="C144" s="3" t="s">
        <v>42</v>
      </c>
      <c r="D144" s="8" t="s">
        <v>35</v>
      </c>
      <c r="E144" s="17"/>
      <c r="F144" s="21">
        <v>119.76923076923077</v>
      </c>
      <c r="G144" s="21">
        <v>124.65384615384616</v>
      </c>
      <c r="H144" s="21">
        <v>132</v>
      </c>
      <c r="I144" s="21">
        <v>139</v>
      </c>
      <c r="J144" s="21">
        <v>148</v>
      </c>
      <c r="K144" s="21">
        <v>157</v>
      </c>
      <c r="L144" s="21">
        <v>166</v>
      </c>
      <c r="M144" s="21">
        <v>175</v>
      </c>
      <c r="N144" s="21">
        <v>178.75</v>
      </c>
      <c r="O144" s="21">
        <v>182.5</v>
      </c>
      <c r="P144" s="21">
        <v>186.25</v>
      </c>
      <c r="Q144" s="21">
        <v>190</v>
      </c>
      <c r="R144" s="21">
        <f>Q144</f>
        <v>190</v>
      </c>
      <c r="S144" s="21">
        <f t="shared" si="62"/>
        <v>190</v>
      </c>
      <c r="T144" s="21">
        <f t="shared" si="62"/>
        <v>190</v>
      </c>
      <c r="U144" s="21">
        <f t="shared" si="62"/>
        <v>190</v>
      </c>
      <c r="V144" s="21">
        <f t="shared" si="62"/>
        <v>190</v>
      </c>
      <c r="W144" s="17"/>
      <c r="X144" s="17"/>
      <c r="Y144" s="17"/>
      <c r="Z144" s="17"/>
      <c r="AA144" s="17"/>
      <c r="AB144" s="17"/>
      <c r="AC144" s="17"/>
      <c r="AD144" s="17"/>
      <c r="AE144" s="17"/>
      <c r="AF144" s="17"/>
      <c r="AG144" s="17"/>
      <c r="AH144" s="17"/>
      <c r="AI144" s="17"/>
      <c r="AJ144" s="17"/>
      <c r="AK144" s="17"/>
    </row>
    <row r="145" spans="1:41" s="3" customFormat="1" ht="12" x14ac:dyDescent="0.3">
      <c r="A145" s="17"/>
      <c r="C145" s="3" t="s">
        <v>43</v>
      </c>
      <c r="D145" s="8" t="s">
        <v>30</v>
      </c>
      <c r="E145" s="17"/>
      <c r="F145" s="20">
        <f t="shared" ref="F145:V146" si="63">F83/F143</f>
        <v>6.8421052631578956</v>
      </c>
      <c r="G145" s="20">
        <f t="shared" si="63"/>
        <v>6.7140718562874255</v>
      </c>
      <c r="H145" s="20">
        <f t="shared" si="63"/>
        <v>6.2727272727272725</v>
      </c>
      <c r="I145" s="20">
        <f t="shared" si="63"/>
        <v>5.8474576271186445</v>
      </c>
      <c r="J145" s="20">
        <f t="shared" si="63"/>
        <v>5.4761904761904763</v>
      </c>
      <c r="K145" s="20">
        <f t="shared" si="63"/>
        <v>5.1492537313432836</v>
      </c>
      <c r="L145" s="20">
        <f t="shared" si="63"/>
        <v>4.859154929577465</v>
      </c>
      <c r="M145" s="20">
        <f t="shared" si="63"/>
        <v>4.5999999999999996</v>
      </c>
      <c r="N145" s="20">
        <f t="shared" si="63"/>
        <v>4.5394736842105265</v>
      </c>
      <c r="O145" s="20">
        <f t="shared" si="63"/>
        <v>4.4660194174757279</v>
      </c>
      <c r="P145" s="20">
        <f t="shared" si="63"/>
        <v>4.3949044585987265</v>
      </c>
      <c r="Q145" s="20">
        <f t="shared" si="63"/>
        <v>4.3125</v>
      </c>
      <c r="R145" s="20">
        <f t="shared" si="63"/>
        <v>4.3125</v>
      </c>
      <c r="S145" s="20">
        <f t="shared" si="63"/>
        <v>4.3125</v>
      </c>
      <c r="T145" s="20">
        <f t="shared" si="63"/>
        <v>4.3125</v>
      </c>
      <c r="U145" s="20">
        <f t="shared" si="63"/>
        <v>4.3125</v>
      </c>
      <c r="V145" s="20">
        <f t="shared" si="63"/>
        <v>4.3125</v>
      </c>
      <c r="W145" s="17"/>
      <c r="X145" s="17"/>
      <c r="Y145" s="17"/>
      <c r="Z145" s="17"/>
      <c r="AA145" s="17"/>
      <c r="AB145" s="17"/>
      <c r="AC145" s="17"/>
      <c r="AD145" s="17"/>
      <c r="AE145" s="17"/>
      <c r="AF145" s="17"/>
      <c r="AG145" s="17"/>
      <c r="AH145" s="17"/>
      <c r="AI145" s="17"/>
      <c r="AJ145" s="17"/>
      <c r="AK145" s="17"/>
    </row>
    <row r="146" spans="1:41" s="3" customFormat="1" ht="12" x14ac:dyDescent="0.3">
      <c r="A146" s="17"/>
      <c r="C146" s="3" t="s">
        <v>44</v>
      </c>
      <c r="D146" s="8" t="s">
        <v>30</v>
      </c>
      <c r="E146" s="17"/>
      <c r="F146" s="20">
        <f t="shared" si="63"/>
        <v>10.01926782273603</v>
      </c>
      <c r="G146" s="20">
        <f t="shared" si="63"/>
        <v>9.6266584387534699</v>
      </c>
      <c r="H146" s="20">
        <f t="shared" si="63"/>
        <v>9.0909090909090917</v>
      </c>
      <c r="I146" s="20">
        <f t="shared" si="63"/>
        <v>8.6330935251798557</v>
      </c>
      <c r="J146" s="20">
        <f t="shared" si="63"/>
        <v>8.1081081081081088</v>
      </c>
      <c r="K146" s="20">
        <f t="shared" si="63"/>
        <v>7.6433121019108281</v>
      </c>
      <c r="L146" s="20">
        <f t="shared" si="63"/>
        <v>7.2289156626506026</v>
      </c>
      <c r="M146" s="20">
        <f t="shared" si="63"/>
        <v>6.8571428571428568</v>
      </c>
      <c r="N146" s="20">
        <f t="shared" si="63"/>
        <v>6.7132867132867133</v>
      </c>
      <c r="O146" s="20">
        <f t="shared" si="63"/>
        <v>6.5753424657534243</v>
      </c>
      <c r="P146" s="20">
        <f t="shared" si="63"/>
        <v>6.4429530201342278</v>
      </c>
      <c r="Q146" s="20">
        <f t="shared" si="63"/>
        <v>6.3157894736842106</v>
      </c>
      <c r="R146" s="20">
        <f t="shared" si="63"/>
        <v>6.3157894736842106</v>
      </c>
      <c r="S146" s="20">
        <f t="shared" si="63"/>
        <v>6.3157894736842106</v>
      </c>
      <c r="T146" s="20">
        <f t="shared" si="63"/>
        <v>6.3157894736842106</v>
      </c>
      <c r="U146" s="20">
        <f t="shared" si="63"/>
        <v>6.3157894736842106</v>
      </c>
      <c r="V146" s="20">
        <f t="shared" si="63"/>
        <v>6.3157894736842106</v>
      </c>
      <c r="W146" s="17"/>
      <c r="X146" s="17"/>
      <c r="Y146" s="17"/>
      <c r="Z146" s="17"/>
      <c r="AA146" s="17"/>
      <c r="AB146" s="17"/>
      <c r="AC146" s="17"/>
      <c r="AD146" s="17"/>
      <c r="AE146" s="17"/>
      <c r="AF146" s="17"/>
      <c r="AG146" s="17"/>
      <c r="AH146" s="17"/>
      <c r="AI146" s="17"/>
      <c r="AJ146" s="17"/>
      <c r="AK146" s="17"/>
    </row>
    <row r="147" spans="1:41" s="3" customFormat="1" ht="12" x14ac:dyDescent="0.3">
      <c r="A147" s="17"/>
      <c r="C147" s="3" t="s">
        <v>39</v>
      </c>
      <c r="D147" s="8" t="s">
        <v>36</v>
      </c>
      <c r="E147" s="17"/>
      <c r="F147" s="20">
        <f t="shared" ref="F147:V148" si="64">F145*F89/1000</f>
        <v>4.7894736842105265</v>
      </c>
      <c r="G147" s="20">
        <f t="shared" si="64"/>
        <v>4.6998502994011977</v>
      </c>
      <c r="H147" s="20">
        <f t="shared" si="64"/>
        <v>4.3909090909090907</v>
      </c>
      <c r="I147" s="20">
        <f t="shared" si="64"/>
        <v>4.093220338983051</v>
      </c>
      <c r="J147" s="20">
        <f t="shared" si="64"/>
        <v>3.8333333333333335</v>
      </c>
      <c r="K147" s="20">
        <f t="shared" si="64"/>
        <v>3.6044776119402986</v>
      </c>
      <c r="L147" s="20">
        <f t="shared" si="64"/>
        <v>3.4014084507042255</v>
      </c>
      <c r="M147" s="20">
        <f t="shared" si="64"/>
        <v>3.2199999999999998</v>
      </c>
      <c r="N147" s="20">
        <f t="shared" si="64"/>
        <v>3.1776315789473686</v>
      </c>
      <c r="O147" s="20">
        <f t="shared" si="64"/>
        <v>3.1262135922330092</v>
      </c>
      <c r="P147" s="20">
        <f t="shared" si="64"/>
        <v>3.0764331210191087</v>
      </c>
      <c r="Q147" s="20">
        <f t="shared" si="64"/>
        <v>3.0187499999999998</v>
      </c>
      <c r="R147" s="20">
        <f t="shared" si="64"/>
        <v>3.0187499999999998</v>
      </c>
      <c r="S147" s="20">
        <f t="shared" si="64"/>
        <v>3.0187499999999998</v>
      </c>
      <c r="T147" s="20">
        <f t="shared" si="64"/>
        <v>3.0187499999999998</v>
      </c>
      <c r="U147" s="20">
        <f t="shared" si="64"/>
        <v>3.0187499999999998</v>
      </c>
      <c r="V147" s="20">
        <f t="shared" si="64"/>
        <v>3.0187499999999998</v>
      </c>
      <c r="W147" s="17"/>
      <c r="X147" s="17"/>
      <c r="Y147" s="17"/>
      <c r="Z147" s="17"/>
      <c r="AA147" s="17"/>
      <c r="AB147" s="17"/>
      <c r="AC147" s="17"/>
      <c r="AD147" s="17"/>
      <c r="AE147" s="17"/>
      <c r="AF147" s="17"/>
      <c r="AG147" s="17"/>
      <c r="AH147" s="17"/>
      <c r="AI147" s="17"/>
      <c r="AJ147" s="17"/>
      <c r="AK147" s="17"/>
    </row>
    <row r="148" spans="1:41" s="3" customFormat="1" ht="12" x14ac:dyDescent="0.3">
      <c r="A148" s="17"/>
      <c r="C148" s="3" t="s">
        <v>40</v>
      </c>
      <c r="D148" s="8" t="s">
        <v>36</v>
      </c>
      <c r="E148" s="17"/>
      <c r="F148" s="20">
        <f t="shared" si="64"/>
        <v>16.030828516377646</v>
      </c>
      <c r="G148" s="20">
        <f t="shared" si="64"/>
        <v>15.402653502005553</v>
      </c>
      <c r="H148" s="20">
        <f t="shared" si="64"/>
        <v>14.545454545454547</v>
      </c>
      <c r="I148" s="20">
        <f t="shared" si="64"/>
        <v>13.812949640287769</v>
      </c>
      <c r="J148" s="20">
        <f t="shared" si="64"/>
        <v>12.972972972972974</v>
      </c>
      <c r="K148" s="20">
        <f t="shared" si="64"/>
        <v>12.229299363057326</v>
      </c>
      <c r="L148" s="20">
        <f t="shared" si="64"/>
        <v>11.566265060240966</v>
      </c>
      <c r="M148" s="20">
        <f t="shared" si="64"/>
        <v>10.971428571428572</v>
      </c>
      <c r="N148" s="20">
        <f t="shared" si="64"/>
        <v>10.741258741258742</v>
      </c>
      <c r="O148" s="20">
        <f t="shared" si="64"/>
        <v>10.520547945205479</v>
      </c>
      <c r="P148" s="20">
        <f t="shared" si="64"/>
        <v>10.308724832214764</v>
      </c>
      <c r="Q148" s="20">
        <f t="shared" si="64"/>
        <v>10.105263157894736</v>
      </c>
      <c r="R148" s="20">
        <f t="shared" si="64"/>
        <v>10.105263157894736</v>
      </c>
      <c r="S148" s="20">
        <f t="shared" si="64"/>
        <v>10.105263157894736</v>
      </c>
      <c r="T148" s="20">
        <f t="shared" si="64"/>
        <v>10.105263157894736</v>
      </c>
      <c r="U148" s="20">
        <f t="shared" si="64"/>
        <v>10.105263157894736</v>
      </c>
      <c r="V148" s="20">
        <f t="shared" si="64"/>
        <v>10.105263157894736</v>
      </c>
      <c r="W148" s="17"/>
      <c r="X148" s="17"/>
      <c r="Y148" s="17"/>
      <c r="Z148" s="17"/>
      <c r="AA148" s="17"/>
      <c r="AB148" s="17"/>
      <c r="AC148" s="17"/>
      <c r="AD148" s="17"/>
      <c r="AE148" s="17"/>
      <c r="AF148" s="17"/>
      <c r="AG148" s="17"/>
      <c r="AH148" s="17"/>
      <c r="AI148" s="17"/>
      <c r="AJ148" s="17"/>
      <c r="AK148" s="17"/>
    </row>
    <row r="149" spans="1:41" s="3" customFormat="1" ht="12" x14ac:dyDescent="0.3">
      <c r="A149" s="17"/>
      <c r="D149" s="8"/>
      <c r="E149" s="17"/>
      <c r="F149" s="20"/>
      <c r="G149" s="20"/>
      <c r="H149" s="20"/>
      <c r="I149" s="20"/>
      <c r="J149" s="20"/>
      <c r="K149" s="20"/>
      <c r="L149" s="20"/>
      <c r="M149" s="20"/>
      <c r="N149" s="20"/>
      <c r="O149" s="20"/>
      <c r="P149" s="20"/>
      <c r="Q149" s="20"/>
      <c r="R149" s="20"/>
      <c r="S149" s="20"/>
      <c r="T149" s="20"/>
      <c r="U149" s="20"/>
      <c r="V149" s="20"/>
      <c r="W149" s="17"/>
      <c r="X149" s="17"/>
      <c r="Y149" s="17"/>
      <c r="Z149" s="17"/>
      <c r="AA149" s="17"/>
      <c r="AB149" s="17"/>
      <c r="AC149" s="17"/>
      <c r="AD149" s="17"/>
      <c r="AE149" s="17"/>
      <c r="AF149" s="17"/>
      <c r="AG149" s="17"/>
      <c r="AH149" s="17"/>
      <c r="AI149" s="17"/>
      <c r="AJ149" s="17"/>
      <c r="AK149" s="17"/>
    </row>
    <row r="150" spans="1:41" s="3" customFormat="1" ht="12" x14ac:dyDescent="0.3">
      <c r="A150" s="17"/>
      <c r="C150" s="9" t="s">
        <v>343</v>
      </c>
      <c r="D150" s="8"/>
      <c r="E150" s="17"/>
      <c r="F150" s="20"/>
      <c r="G150" s="20"/>
      <c r="H150" s="20"/>
      <c r="I150" s="20"/>
      <c r="J150" s="20"/>
      <c r="K150" s="20"/>
      <c r="L150" s="20"/>
      <c r="M150" s="20"/>
      <c r="N150" s="20"/>
      <c r="O150" s="20"/>
      <c r="P150" s="20"/>
      <c r="Q150" s="20"/>
      <c r="R150" s="20"/>
      <c r="S150" s="20"/>
      <c r="T150" s="20"/>
      <c r="U150" s="20"/>
      <c r="V150" s="20"/>
      <c r="W150" s="17"/>
      <c r="X150" s="17"/>
      <c r="Y150" s="17"/>
      <c r="Z150" s="17"/>
      <c r="AA150" s="17"/>
      <c r="AB150" s="17"/>
      <c r="AC150" s="17"/>
      <c r="AD150" s="17"/>
      <c r="AE150" s="17"/>
      <c r="AF150" s="17"/>
      <c r="AG150" s="17"/>
      <c r="AH150" s="17"/>
      <c r="AI150" s="17"/>
      <c r="AJ150" s="17"/>
      <c r="AK150" s="17"/>
    </row>
    <row r="151" spans="1:41" s="3" customFormat="1" ht="12" x14ac:dyDescent="0.3">
      <c r="A151" s="17"/>
      <c r="C151" s="3" t="s">
        <v>344</v>
      </c>
      <c r="D151" s="53" t="s">
        <v>290</v>
      </c>
      <c r="E151" s="17"/>
      <c r="F151" s="20"/>
      <c r="G151" s="54" t="s">
        <v>263</v>
      </c>
      <c r="H151" s="20"/>
      <c r="I151" s="20"/>
      <c r="J151" s="20"/>
      <c r="K151" s="20"/>
      <c r="L151" s="20"/>
      <c r="M151" s="20"/>
      <c r="N151" s="20"/>
      <c r="O151" s="20"/>
      <c r="P151" s="20"/>
      <c r="Q151" s="20"/>
      <c r="R151" s="20"/>
      <c r="S151" s="20"/>
      <c r="T151" s="20"/>
      <c r="U151" s="20"/>
      <c r="V151" s="20"/>
      <c r="W151" s="17"/>
      <c r="X151" s="17"/>
      <c r="Y151" s="17"/>
      <c r="Z151" s="17"/>
      <c r="AA151" s="17"/>
      <c r="AB151" s="17"/>
      <c r="AC151" s="17"/>
      <c r="AD151" s="17"/>
      <c r="AE151" s="17"/>
      <c r="AF151" s="17"/>
      <c r="AG151" s="17"/>
      <c r="AH151" s="17"/>
      <c r="AI151" s="17"/>
      <c r="AJ151" s="17"/>
      <c r="AK151" s="17"/>
    </row>
    <row r="152" spans="1:41" x14ac:dyDescent="0.35">
      <c r="A152" s="17"/>
      <c r="C152" s="3" t="s">
        <v>45</v>
      </c>
      <c r="D152" s="8" t="s">
        <v>32</v>
      </c>
      <c r="E152" s="17"/>
      <c r="F152" s="21">
        <f>F147*F19</f>
        <v>0</v>
      </c>
      <c r="G152" s="21">
        <f>IF(G$9&gt;$D$6,0,F152)</f>
        <v>0</v>
      </c>
      <c r="H152" s="21">
        <f t="shared" ref="H152:V167" si="65">IF(H$9&gt;$D$6,0,G152)</f>
        <v>0</v>
      </c>
      <c r="I152" s="21">
        <f t="shared" si="65"/>
        <v>0</v>
      </c>
      <c r="J152" s="21">
        <f t="shared" si="65"/>
        <v>0</v>
      </c>
      <c r="K152" s="21">
        <f t="shared" si="65"/>
        <v>0</v>
      </c>
      <c r="L152" s="21">
        <f t="shared" si="65"/>
        <v>0</v>
      </c>
      <c r="M152" s="21">
        <f t="shared" si="65"/>
        <v>0</v>
      </c>
      <c r="N152" s="21">
        <f t="shared" si="65"/>
        <v>0</v>
      </c>
      <c r="O152" s="21">
        <f t="shared" si="65"/>
        <v>0</v>
      </c>
      <c r="P152" s="21">
        <f t="shared" si="65"/>
        <v>0</v>
      </c>
      <c r="Q152" s="21">
        <f t="shared" si="65"/>
        <v>0</v>
      </c>
      <c r="R152" s="21">
        <f t="shared" si="65"/>
        <v>0</v>
      </c>
      <c r="S152" s="21">
        <f t="shared" si="65"/>
        <v>0</v>
      </c>
      <c r="T152" s="21">
        <f t="shared" si="65"/>
        <v>0</v>
      </c>
      <c r="U152" s="21">
        <f t="shared" si="65"/>
        <v>0</v>
      </c>
      <c r="V152" s="21">
        <f t="shared" si="65"/>
        <v>0</v>
      </c>
      <c r="W152" s="25"/>
      <c r="X152" s="17"/>
      <c r="Y152" s="17"/>
      <c r="Z152" s="17"/>
      <c r="AA152" s="17"/>
      <c r="AB152" s="17"/>
      <c r="AC152" s="17"/>
      <c r="AD152" s="17"/>
      <c r="AE152" s="17"/>
      <c r="AF152" s="17"/>
      <c r="AG152" s="17"/>
      <c r="AH152" s="17"/>
      <c r="AI152" s="17"/>
      <c r="AJ152" s="17"/>
      <c r="AK152" s="17"/>
      <c r="AL152" s="3"/>
      <c r="AM152" s="3"/>
      <c r="AN152" s="3"/>
      <c r="AO152" s="3"/>
    </row>
    <row r="153" spans="1:41" x14ac:dyDescent="0.35">
      <c r="A153" s="17"/>
      <c r="C153" s="3" t="s">
        <v>46</v>
      </c>
      <c r="D153" s="8" t="s">
        <v>32</v>
      </c>
      <c r="E153" s="17"/>
      <c r="F153" s="19"/>
      <c r="G153" s="21">
        <f>G147*G19</f>
        <v>0</v>
      </c>
      <c r="H153" s="21">
        <f t="shared" si="65"/>
        <v>0</v>
      </c>
      <c r="I153" s="21">
        <f t="shared" si="65"/>
        <v>0</v>
      </c>
      <c r="J153" s="21">
        <f t="shared" si="65"/>
        <v>0</v>
      </c>
      <c r="K153" s="21">
        <f t="shared" si="65"/>
        <v>0</v>
      </c>
      <c r="L153" s="21">
        <f t="shared" si="65"/>
        <v>0</v>
      </c>
      <c r="M153" s="21">
        <f t="shared" si="65"/>
        <v>0</v>
      </c>
      <c r="N153" s="21">
        <f t="shared" si="65"/>
        <v>0</v>
      </c>
      <c r="O153" s="21">
        <f t="shared" si="65"/>
        <v>0</v>
      </c>
      <c r="P153" s="21">
        <f t="shared" si="65"/>
        <v>0</v>
      </c>
      <c r="Q153" s="21">
        <f t="shared" si="65"/>
        <v>0</v>
      </c>
      <c r="R153" s="21">
        <f t="shared" si="65"/>
        <v>0</v>
      </c>
      <c r="S153" s="21">
        <f t="shared" si="65"/>
        <v>0</v>
      </c>
      <c r="T153" s="21">
        <f t="shared" si="65"/>
        <v>0</v>
      </c>
      <c r="U153" s="21">
        <f t="shared" si="65"/>
        <v>0</v>
      </c>
      <c r="V153" s="21">
        <f t="shared" si="65"/>
        <v>0</v>
      </c>
      <c r="W153" s="25"/>
      <c r="X153" s="17"/>
      <c r="Y153" s="17"/>
      <c r="Z153" s="17"/>
      <c r="AA153" s="17"/>
      <c r="AB153" s="17"/>
      <c r="AC153" s="17"/>
      <c r="AD153" s="17"/>
      <c r="AE153" s="17"/>
      <c r="AF153" s="17"/>
      <c r="AG153" s="17"/>
      <c r="AH153" s="17"/>
      <c r="AI153" s="17"/>
      <c r="AJ153" s="17"/>
      <c r="AK153" s="17"/>
      <c r="AL153" s="3"/>
      <c r="AM153" s="3"/>
      <c r="AN153" s="3"/>
      <c r="AO153" s="3"/>
    </row>
    <row r="154" spans="1:41" x14ac:dyDescent="0.35">
      <c r="A154" s="17"/>
      <c r="C154" s="3" t="s">
        <v>47</v>
      </c>
      <c r="D154" s="8" t="s">
        <v>32</v>
      </c>
      <c r="E154" s="17"/>
      <c r="F154" s="19"/>
      <c r="G154" s="19"/>
      <c r="H154" s="21">
        <f>H147*H19</f>
        <v>58.589671453780696</v>
      </c>
      <c r="I154" s="21">
        <f t="shared" si="65"/>
        <v>58.589671453780696</v>
      </c>
      <c r="J154" s="21">
        <f t="shared" si="65"/>
        <v>58.589671453780696</v>
      </c>
      <c r="K154" s="21">
        <f t="shared" si="65"/>
        <v>58.589671453780696</v>
      </c>
      <c r="L154" s="21">
        <f t="shared" si="65"/>
        <v>58.589671453780696</v>
      </c>
      <c r="M154" s="21">
        <f t="shared" si="65"/>
        <v>58.589671453780696</v>
      </c>
      <c r="N154" s="21">
        <f t="shared" si="65"/>
        <v>58.589671453780696</v>
      </c>
      <c r="O154" s="21">
        <f t="shared" si="65"/>
        <v>58.589671453780696</v>
      </c>
      <c r="P154" s="21">
        <f t="shared" si="65"/>
        <v>58.589671453780696</v>
      </c>
      <c r="Q154" s="21">
        <f t="shared" si="65"/>
        <v>58.589671453780696</v>
      </c>
      <c r="R154" s="21">
        <f t="shared" si="65"/>
        <v>58.589671453780696</v>
      </c>
      <c r="S154" s="21">
        <f t="shared" si="65"/>
        <v>58.589671453780696</v>
      </c>
      <c r="T154" s="21">
        <f t="shared" si="65"/>
        <v>58.589671453780696</v>
      </c>
      <c r="U154" s="21">
        <f t="shared" si="65"/>
        <v>58.589671453780696</v>
      </c>
      <c r="V154" s="21">
        <f t="shared" si="65"/>
        <v>58.589671453780696</v>
      </c>
      <c r="W154" s="25"/>
      <c r="X154" s="17"/>
      <c r="Y154" s="17"/>
      <c r="Z154" s="17"/>
      <c r="AA154" s="17"/>
      <c r="AB154" s="17"/>
      <c r="AC154" s="17"/>
      <c r="AD154" s="17"/>
      <c r="AE154" s="17"/>
      <c r="AF154" s="17"/>
      <c r="AG154" s="17"/>
      <c r="AH154" s="17"/>
      <c r="AI154" s="17"/>
      <c r="AJ154" s="17"/>
      <c r="AK154" s="17"/>
      <c r="AL154" s="3"/>
      <c r="AM154" s="3"/>
      <c r="AN154" s="3"/>
      <c r="AO154" s="3"/>
    </row>
    <row r="155" spans="1:41" x14ac:dyDescent="0.35">
      <c r="A155" s="17"/>
      <c r="C155" s="3" t="s">
        <v>48</v>
      </c>
      <c r="D155" s="8" t="s">
        <v>32</v>
      </c>
      <c r="E155" s="17"/>
      <c r="F155" s="19"/>
      <c r="G155" s="19"/>
      <c r="H155" s="19"/>
      <c r="I155" s="21">
        <f>I147*I19</f>
        <v>54.192514867782585</v>
      </c>
      <c r="J155" s="21">
        <f t="shared" si="65"/>
        <v>54.192514867782585</v>
      </c>
      <c r="K155" s="21">
        <f t="shared" si="65"/>
        <v>54.192514867782585</v>
      </c>
      <c r="L155" s="21">
        <f t="shared" si="65"/>
        <v>54.192514867782585</v>
      </c>
      <c r="M155" s="21">
        <f t="shared" si="65"/>
        <v>54.192514867782585</v>
      </c>
      <c r="N155" s="21">
        <f t="shared" si="65"/>
        <v>54.192514867782585</v>
      </c>
      <c r="O155" s="21">
        <f t="shared" si="65"/>
        <v>54.192514867782585</v>
      </c>
      <c r="P155" s="21">
        <f t="shared" si="65"/>
        <v>54.192514867782585</v>
      </c>
      <c r="Q155" s="21">
        <f t="shared" si="65"/>
        <v>54.192514867782585</v>
      </c>
      <c r="R155" s="21">
        <f t="shared" si="65"/>
        <v>54.192514867782585</v>
      </c>
      <c r="S155" s="21">
        <f t="shared" si="65"/>
        <v>54.192514867782585</v>
      </c>
      <c r="T155" s="21">
        <f t="shared" si="65"/>
        <v>54.192514867782585</v>
      </c>
      <c r="U155" s="21">
        <f t="shared" si="65"/>
        <v>54.192514867782585</v>
      </c>
      <c r="V155" s="21">
        <f t="shared" si="65"/>
        <v>54.192514867782585</v>
      </c>
      <c r="W155" s="25"/>
      <c r="X155" s="17"/>
      <c r="Y155" s="17"/>
      <c r="Z155" s="17"/>
      <c r="AA155" s="17"/>
      <c r="AB155" s="17"/>
      <c r="AC155" s="17"/>
      <c r="AD155" s="17"/>
      <c r="AE155" s="17"/>
      <c r="AF155" s="17"/>
      <c r="AG155" s="17"/>
      <c r="AH155" s="17"/>
      <c r="AI155" s="17"/>
      <c r="AJ155" s="17"/>
      <c r="AK155" s="17"/>
      <c r="AL155" s="3"/>
      <c r="AM155" s="3"/>
      <c r="AN155" s="3"/>
      <c r="AO155" s="3"/>
    </row>
    <row r="156" spans="1:41" x14ac:dyDescent="0.35">
      <c r="A156" s="17"/>
      <c r="C156" s="3" t="s">
        <v>49</v>
      </c>
      <c r="D156" s="8" t="s">
        <v>32</v>
      </c>
      <c r="E156" s="17"/>
      <c r="F156" s="19"/>
      <c r="G156" s="19"/>
      <c r="H156" s="19"/>
      <c r="I156" s="19"/>
      <c r="J156" s="21">
        <f>J147*J19</f>
        <v>49.475735991287806</v>
      </c>
      <c r="K156" s="21">
        <f t="shared" si="65"/>
        <v>49.475735991287806</v>
      </c>
      <c r="L156" s="21">
        <f t="shared" si="65"/>
        <v>49.475735991287806</v>
      </c>
      <c r="M156" s="21">
        <f t="shared" si="65"/>
        <v>49.475735991287806</v>
      </c>
      <c r="N156" s="21">
        <f t="shared" si="65"/>
        <v>49.475735991287806</v>
      </c>
      <c r="O156" s="21">
        <f t="shared" si="65"/>
        <v>49.475735991287806</v>
      </c>
      <c r="P156" s="21">
        <f t="shared" si="65"/>
        <v>49.475735991287806</v>
      </c>
      <c r="Q156" s="21">
        <f t="shared" si="65"/>
        <v>49.475735991287806</v>
      </c>
      <c r="R156" s="21">
        <f t="shared" si="65"/>
        <v>49.475735991287806</v>
      </c>
      <c r="S156" s="21">
        <f t="shared" si="65"/>
        <v>49.475735991287806</v>
      </c>
      <c r="T156" s="21">
        <f t="shared" si="65"/>
        <v>49.475735991287806</v>
      </c>
      <c r="U156" s="21">
        <f t="shared" si="65"/>
        <v>49.475735991287806</v>
      </c>
      <c r="V156" s="21">
        <f t="shared" si="65"/>
        <v>49.475735991287806</v>
      </c>
      <c r="W156" s="25"/>
      <c r="X156" s="17"/>
      <c r="Y156" s="17"/>
      <c r="Z156" s="17"/>
      <c r="AA156" s="17"/>
      <c r="AB156" s="17"/>
      <c r="AC156" s="17"/>
      <c r="AD156" s="17"/>
      <c r="AE156" s="17"/>
      <c r="AF156" s="17"/>
      <c r="AG156" s="17"/>
      <c r="AH156" s="17"/>
      <c r="AI156" s="17"/>
      <c r="AJ156" s="17"/>
      <c r="AK156" s="17"/>
      <c r="AL156" s="3"/>
      <c r="AM156" s="3"/>
      <c r="AN156" s="3"/>
      <c r="AO156" s="3"/>
    </row>
    <row r="157" spans="1:41" x14ac:dyDescent="0.35">
      <c r="A157" s="17"/>
      <c r="C157" s="3" t="s">
        <v>50</v>
      </c>
      <c r="D157" s="8" t="s">
        <v>32</v>
      </c>
      <c r="E157" s="17"/>
      <c r="F157" s="19"/>
      <c r="G157" s="19"/>
      <c r="H157" s="19"/>
      <c r="I157" s="19"/>
      <c r="J157" s="19"/>
      <c r="K157" s="21">
        <f>K147*K19</f>
        <v>44.197579203264397</v>
      </c>
      <c r="L157" s="21">
        <f t="shared" si="65"/>
        <v>44.197579203264397</v>
      </c>
      <c r="M157" s="21">
        <f t="shared" si="65"/>
        <v>44.197579203264397</v>
      </c>
      <c r="N157" s="21">
        <f t="shared" si="65"/>
        <v>44.197579203264397</v>
      </c>
      <c r="O157" s="21">
        <f t="shared" si="65"/>
        <v>44.197579203264397</v>
      </c>
      <c r="P157" s="21">
        <f t="shared" si="65"/>
        <v>44.197579203264397</v>
      </c>
      <c r="Q157" s="21">
        <f t="shared" si="65"/>
        <v>44.197579203264397</v>
      </c>
      <c r="R157" s="21">
        <f t="shared" si="65"/>
        <v>44.197579203264397</v>
      </c>
      <c r="S157" s="21">
        <f t="shared" si="65"/>
        <v>44.197579203264397</v>
      </c>
      <c r="T157" s="21">
        <f t="shared" si="65"/>
        <v>44.197579203264397</v>
      </c>
      <c r="U157" s="21">
        <f t="shared" si="65"/>
        <v>44.197579203264397</v>
      </c>
      <c r="V157" s="21">
        <f t="shared" si="65"/>
        <v>44.197579203264397</v>
      </c>
      <c r="W157" s="25"/>
      <c r="X157" s="17"/>
      <c r="Y157" s="17"/>
      <c r="Z157" s="17"/>
      <c r="AA157" s="17"/>
      <c r="AB157" s="17"/>
      <c r="AC157" s="17"/>
      <c r="AD157" s="17"/>
      <c r="AE157" s="17"/>
      <c r="AF157" s="17"/>
      <c r="AG157" s="17"/>
      <c r="AH157" s="17"/>
      <c r="AI157" s="17"/>
      <c r="AJ157" s="17"/>
      <c r="AK157" s="17"/>
      <c r="AL157" s="3"/>
      <c r="AM157" s="3"/>
      <c r="AN157" s="3"/>
      <c r="AO157" s="3"/>
    </row>
    <row r="158" spans="1:41" x14ac:dyDescent="0.35">
      <c r="A158" s="17"/>
      <c r="C158" s="3" t="s">
        <v>51</v>
      </c>
      <c r="D158" s="8" t="s">
        <v>32</v>
      </c>
      <c r="E158" s="17"/>
      <c r="F158" s="19"/>
      <c r="G158" s="19"/>
      <c r="H158" s="19"/>
      <c r="I158" s="19"/>
      <c r="J158" s="19"/>
      <c r="K158" s="19"/>
      <c r="L158" s="21">
        <f>L147*L19</f>
        <v>37.154368858309589</v>
      </c>
      <c r="M158" s="21">
        <f t="shared" si="65"/>
        <v>37.154368858309589</v>
      </c>
      <c r="N158" s="21">
        <f t="shared" si="65"/>
        <v>37.154368858309589</v>
      </c>
      <c r="O158" s="21">
        <f t="shared" si="65"/>
        <v>37.154368858309589</v>
      </c>
      <c r="P158" s="21">
        <f t="shared" si="65"/>
        <v>37.154368858309589</v>
      </c>
      <c r="Q158" s="21">
        <f t="shared" si="65"/>
        <v>37.154368858309589</v>
      </c>
      <c r="R158" s="21">
        <f t="shared" si="65"/>
        <v>37.154368858309589</v>
      </c>
      <c r="S158" s="21">
        <f t="shared" si="65"/>
        <v>37.154368858309589</v>
      </c>
      <c r="T158" s="21">
        <f t="shared" si="65"/>
        <v>37.154368858309589</v>
      </c>
      <c r="U158" s="21">
        <f t="shared" si="65"/>
        <v>37.154368858309589</v>
      </c>
      <c r="V158" s="21">
        <f t="shared" si="65"/>
        <v>37.154368858309589</v>
      </c>
      <c r="W158" s="25"/>
      <c r="X158" s="17"/>
      <c r="Y158" s="17"/>
      <c r="Z158" s="17"/>
      <c r="AA158" s="17"/>
      <c r="AB158" s="17"/>
      <c r="AC158" s="17"/>
      <c r="AD158" s="17"/>
      <c r="AE158" s="17"/>
      <c r="AF158" s="17"/>
      <c r="AG158" s="17"/>
      <c r="AH158" s="17"/>
      <c r="AI158" s="17"/>
      <c r="AJ158" s="17"/>
      <c r="AK158" s="17"/>
      <c r="AL158" s="3"/>
      <c r="AM158" s="3"/>
      <c r="AN158" s="3"/>
      <c r="AO158" s="3"/>
    </row>
    <row r="159" spans="1:41" x14ac:dyDescent="0.35">
      <c r="A159" s="17"/>
      <c r="C159" s="3" t="s">
        <v>165</v>
      </c>
      <c r="D159" s="8" t="s">
        <v>32</v>
      </c>
      <c r="E159" s="17"/>
      <c r="F159" s="19"/>
      <c r="G159" s="19"/>
      <c r="H159" s="19"/>
      <c r="I159" s="19"/>
      <c r="J159" s="19"/>
      <c r="K159" s="19"/>
      <c r="L159" s="21"/>
      <c r="M159" s="21">
        <f>M147*M19</f>
        <v>29.819846293533711</v>
      </c>
      <c r="N159" s="21">
        <f t="shared" si="65"/>
        <v>29.819846293533711</v>
      </c>
      <c r="O159" s="21">
        <f t="shared" si="65"/>
        <v>29.819846293533711</v>
      </c>
      <c r="P159" s="21">
        <f t="shared" si="65"/>
        <v>29.819846293533711</v>
      </c>
      <c r="Q159" s="21">
        <f t="shared" si="65"/>
        <v>29.819846293533711</v>
      </c>
      <c r="R159" s="21">
        <f t="shared" si="65"/>
        <v>29.819846293533711</v>
      </c>
      <c r="S159" s="21">
        <f t="shared" si="65"/>
        <v>29.819846293533711</v>
      </c>
      <c r="T159" s="21">
        <f t="shared" si="65"/>
        <v>29.819846293533711</v>
      </c>
      <c r="U159" s="21">
        <f t="shared" si="65"/>
        <v>29.819846293533711</v>
      </c>
      <c r="V159" s="21">
        <f t="shared" si="65"/>
        <v>29.819846293533711</v>
      </c>
      <c r="W159" s="25"/>
      <c r="X159" s="17"/>
      <c r="Y159" s="17"/>
      <c r="Z159" s="17"/>
      <c r="AA159" s="17"/>
      <c r="AB159" s="17"/>
      <c r="AC159" s="17"/>
      <c r="AD159" s="17"/>
      <c r="AE159" s="17"/>
      <c r="AF159" s="17"/>
      <c r="AG159" s="17"/>
      <c r="AH159" s="17"/>
      <c r="AI159" s="17"/>
      <c r="AJ159" s="17"/>
      <c r="AK159" s="17"/>
      <c r="AL159" s="3"/>
      <c r="AM159" s="3"/>
      <c r="AN159" s="3"/>
      <c r="AO159" s="3"/>
    </row>
    <row r="160" spans="1:41" x14ac:dyDescent="0.35">
      <c r="A160" s="17"/>
      <c r="C160" s="3" t="s">
        <v>166</v>
      </c>
      <c r="D160" s="8" t="s">
        <v>32</v>
      </c>
      <c r="E160" s="17"/>
      <c r="F160" s="19"/>
      <c r="G160" s="19"/>
      <c r="H160" s="19"/>
      <c r="I160" s="19"/>
      <c r="J160" s="19"/>
      <c r="K160" s="19"/>
      <c r="L160" s="21"/>
      <c r="M160" s="21"/>
      <c r="N160" s="21">
        <f>N147*N19</f>
        <v>24.221148911959155</v>
      </c>
      <c r="O160" s="21">
        <f t="shared" si="65"/>
        <v>24.221148911959155</v>
      </c>
      <c r="P160" s="21">
        <f t="shared" si="65"/>
        <v>24.221148911959155</v>
      </c>
      <c r="Q160" s="21">
        <f t="shared" si="65"/>
        <v>24.221148911959155</v>
      </c>
      <c r="R160" s="21">
        <f t="shared" si="65"/>
        <v>24.221148911959155</v>
      </c>
      <c r="S160" s="21">
        <f t="shared" si="65"/>
        <v>24.221148911959155</v>
      </c>
      <c r="T160" s="21">
        <f t="shared" si="65"/>
        <v>24.221148911959155</v>
      </c>
      <c r="U160" s="21">
        <f t="shared" si="65"/>
        <v>24.221148911959155</v>
      </c>
      <c r="V160" s="21">
        <f t="shared" si="65"/>
        <v>24.221148911959155</v>
      </c>
      <c r="W160" s="25"/>
      <c r="X160" s="17"/>
      <c r="Y160" s="17"/>
      <c r="Z160" s="17"/>
      <c r="AA160" s="17"/>
      <c r="AB160" s="17"/>
      <c r="AC160" s="17"/>
      <c r="AD160" s="17"/>
      <c r="AE160" s="17"/>
      <c r="AF160" s="17"/>
      <c r="AG160" s="17"/>
      <c r="AH160" s="17"/>
      <c r="AI160" s="17"/>
      <c r="AJ160" s="17"/>
      <c r="AK160" s="17"/>
      <c r="AL160" s="3"/>
      <c r="AM160" s="3"/>
      <c r="AN160" s="3"/>
      <c r="AO160" s="3"/>
    </row>
    <row r="161" spans="1:41" x14ac:dyDescent="0.35">
      <c r="A161" s="17"/>
      <c r="C161" s="3" t="s">
        <v>167</v>
      </c>
      <c r="D161" s="8" t="s">
        <v>32</v>
      </c>
      <c r="E161" s="17"/>
      <c r="F161" s="19"/>
      <c r="G161" s="19"/>
      <c r="H161" s="19"/>
      <c r="I161" s="19"/>
      <c r="J161" s="19"/>
      <c r="K161" s="19"/>
      <c r="L161" s="21"/>
      <c r="M161" s="21"/>
      <c r="N161" s="21"/>
      <c r="O161" s="21">
        <f>O147*O19</f>
        <v>18.261752709314212</v>
      </c>
      <c r="P161" s="21">
        <f t="shared" si="65"/>
        <v>18.261752709314212</v>
      </c>
      <c r="Q161" s="21">
        <f t="shared" si="65"/>
        <v>18.261752709314212</v>
      </c>
      <c r="R161" s="21">
        <f t="shared" si="65"/>
        <v>18.261752709314212</v>
      </c>
      <c r="S161" s="21">
        <f t="shared" si="65"/>
        <v>18.261752709314212</v>
      </c>
      <c r="T161" s="21">
        <f t="shared" si="65"/>
        <v>18.261752709314212</v>
      </c>
      <c r="U161" s="21">
        <f t="shared" si="65"/>
        <v>18.261752709314212</v>
      </c>
      <c r="V161" s="21">
        <f t="shared" si="65"/>
        <v>18.261752709314212</v>
      </c>
      <c r="W161" s="25"/>
      <c r="X161" s="17"/>
      <c r="Y161" s="17"/>
      <c r="Z161" s="17"/>
      <c r="AA161" s="17"/>
      <c r="AB161" s="17"/>
      <c r="AC161" s="17"/>
      <c r="AD161" s="17"/>
      <c r="AE161" s="17"/>
      <c r="AF161" s="17"/>
      <c r="AG161" s="17"/>
      <c r="AH161" s="17"/>
      <c r="AI161" s="17"/>
      <c r="AJ161" s="17"/>
      <c r="AK161" s="17"/>
      <c r="AL161" s="3"/>
      <c r="AM161" s="3"/>
      <c r="AN161" s="3"/>
      <c r="AO161" s="3"/>
    </row>
    <row r="162" spans="1:41" x14ac:dyDescent="0.35">
      <c r="A162" s="17"/>
      <c r="C162" s="3" t="s">
        <v>168</v>
      </c>
      <c r="D162" s="8" t="s">
        <v>32</v>
      </c>
      <c r="E162" s="17"/>
      <c r="F162" s="19"/>
      <c r="G162" s="19"/>
      <c r="H162" s="19"/>
      <c r="I162" s="19"/>
      <c r="J162" s="19"/>
      <c r="K162" s="19"/>
      <c r="L162" s="21"/>
      <c r="M162" s="21"/>
      <c r="N162" s="21"/>
      <c r="O162" s="21"/>
      <c r="P162" s="21">
        <f>P147*P19</f>
        <v>13.515618040873013</v>
      </c>
      <c r="Q162" s="21">
        <f t="shared" si="65"/>
        <v>13.515618040873013</v>
      </c>
      <c r="R162" s="21">
        <f t="shared" si="65"/>
        <v>13.515618040873013</v>
      </c>
      <c r="S162" s="21">
        <f t="shared" si="65"/>
        <v>13.515618040873013</v>
      </c>
      <c r="T162" s="21">
        <f t="shared" si="65"/>
        <v>13.515618040873013</v>
      </c>
      <c r="U162" s="21">
        <f t="shared" si="65"/>
        <v>13.515618040873013</v>
      </c>
      <c r="V162" s="21">
        <f t="shared" si="65"/>
        <v>13.515618040873013</v>
      </c>
      <c r="W162" s="25"/>
      <c r="X162" s="17"/>
      <c r="Y162" s="17"/>
      <c r="Z162" s="17"/>
      <c r="AA162" s="17"/>
      <c r="AB162" s="17"/>
      <c r="AC162" s="17"/>
      <c r="AD162" s="17"/>
      <c r="AE162" s="17"/>
      <c r="AF162" s="17"/>
      <c r="AG162" s="17"/>
      <c r="AH162" s="17"/>
      <c r="AI162" s="17"/>
      <c r="AJ162" s="17"/>
      <c r="AK162" s="17"/>
      <c r="AL162" s="3"/>
      <c r="AM162" s="3"/>
      <c r="AN162" s="3"/>
      <c r="AO162" s="3"/>
    </row>
    <row r="163" spans="1:41" x14ac:dyDescent="0.35">
      <c r="A163" s="17"/>
      <c r="C163" s="3" t="s">
        <v>169</v>
      </c>
      <c r="D163" s="8" t="s">
        <v>32</v>
      </c>
      <c r="E163" s="17"/>
      <c r="F163" s="19"/>
      <c r="G163" s="19"/>
      <c r="H163" s="19"/>
      <c r="I163" s="19"/>
      <c r="J163" s="19"/>
      <c r="K163" s="19"/>
      <c r="L163" s="21"/>
      <c r="M163" s="21"/>
      <c r="N163" s="21"/>
      <c r="O163" s="21"/>
      <c r="P163" s="21"/>
      <c r="Q163" s="21">
        <f>Q147*Q19</f>
        <v>10.216613907047631</v>
      </c>
      <c r="R163" s="21">
        <f t="shared" si="65"/>
        <v>10.216613907047631</v>
      </c>
      <c r="S163" s="21">
        <f t="shared" si="65"/>
        <v>10.216613907047631</v>
      </c>
      <c r="T163" s="21">
        <f t="shared" si="65"/>
        <v>10.216613907047631</v>
      </c>
      <c r="U163" s="21">
        <f t="shared" si="65"/>
        <v>10.216613907047631</v>
      </c>
      <c r="V163" s="21">
        <f t="shared" si="65"/>
        <v>10.216613907047631</v>
      </c>
      <c r="W163" s="25"/>
      <c r="X163" s="17"/>
      <c r="Y163" s="17"/>
      <c r="Z163" s="17"/>
      <c r="AA163" s="17"/>
      <c r="AB163" s="17"/>
      <c r="AC163" s="17"/>
      <c r="AD163" s="17"/>
      <c r="AE163" s="17"/>
      <c r="AF163" s="17"/>
      <c r="AG163" s="17"/>
      <c r="AH163" s="17"/>
      <c r="AI163" s="17"/>
      <c r="AJ163" s="17"/>
      <c r="AK163" s="17"/>
      <c r="AL163" s="3"/>
      <c r="AM163" s="3"/>
      <c r="AN163" s="3"/>
      <c r="AO163" s="3"/>
    </row>
    <row r="164" spans="1:41" x14ac:dyDescent="0.35">
      <c r="A164" s="17"/>
      <c r="C164" s="3" t="s">
        <v>252</v>
      </c>
      <c r="D164" s="8" t="s">
        <v>32</v>
      </c>
      <c r="E164" s="17"/>
      <c r="F164" s="19"/>
      <c r="G164" s="19"/>
      <c r="H164" s="19"/>
      <c r="I164" s="19"/>
      <c r="J164" s="19"/>
      <c r="K164" s="19"/>
      <c r="L164" s="21"/>
      <c r="M164" s="21"/>
      <c r="N164" s="21"/>
      <c r="O164" s="21"/>
      <c r="P164" s="21"/>
      <c r="Q164" s="21"/>
      <c r="R164" s="21">
        <f>R147*R19</f>
        <v>8.5499305297051063</v>
      </c>
      <c r="S164" s="21">
        <f t="shared" si="65"/>
        <v>8.5499305297051063</v>
      </c>
      <c r="T164" s="21">
        <f t="shared" si="65"/>
        <v>8.5499305297051063</v>
      </c>
      <c r="U164" s="21">
        <f t="shared" si="65"/>
        <v>8.5499305297051063</v>
      </c>
      <c r="V164" s="21">
        <f t="shared" si="65"/>
        <v>8.5499305297051063</v>
      </c>
      <c r="W164" s="25"/>
      <c r="X164" s="17"/>
      <c r="Y164" s="17"/>
      <c r="Z164" s="17"/>
      <c r="AA164" s="17"/>
      <c r="AB164" s="17"/>
      <c r="AC164" s="17"/>
      <c r="AD164" s="17"/>
      <c r="AE164" s="17"/>
      <c r="AF164" s="17"/>
      <c r="AG164" s="17"/>
      <c r="AH164" s="17"/>
      <c r="AI164" s="17"/>
      <c r="AJ164" s="17"/>
      <c r="AK164" s="17"/>
      <c r="AL164" s="3"/>
      <c r="AM164" s="3"/>
      <c r="AN164" s="3"/>
      <c r="AO164" s="3"/>
    </row>
    <row r="165" spans="1:41" x14ac:dyDescent="0.35">
      <c r="A165" s="17"/>
      <c r="C165" s="3" t="s">
        <v>253</v>
      </c>
      <c r="D165" s="8" t="s">
        <v>32</v>
      </c>
      <c r="E165" s="17"/>
      <c r="F165" s="19"/>
      <c r="G165" s="19"/>
      <c r="H165" s="19"/>
      <c r="I165" s="19"/>
      <c r="J165" s="19"/>
      <c r="K165" s="19"/>
      <c r="L165" s="21"/>
      <c r="M165" s="21"/>
      <c r="N165" s="21"/>
      <c r="O165" s="21"/>
      <c r="P165" s="21"/>
      <c r="Q165" s="21"/>
      <c r="R165" s="21"/>
      <c r="S165" s="21">
        <f>S147*S19</f>
        <v>7.2745224490783729</v>
      </c>
      <c r="T165" s="21">
        <f t="shared" si="65"/>
        <v>7.2745224490783729</v>
      </c>
      <c r="U165" s="21">
        <f t="shared" si="65"/>
        <v>7.2745224490783729</v>
      </c>
      <c r="V165" s="21">
        <f t="shared" si="65"/>
        <v>7.2745224490783729</v>
      </c>
      <c r="W165" s="25"/>
      <c r="X165" s="17"/>
      <c r="Y165" s="17"/>
      <c r="Z165" s="17"/>
      <c r="AA165" s="17"/>
      <c r="AB165" s="17"/>
      <c r="AC165" s="17"/>
      <c r="AD165" s="17"/>
      <c r="AE165" s="17"/>
      <c r="AF165" s="17"/>
      <c r="AG165" s="17"/>
      <c r="AH165" s="17"/>
      <c r="AI165" s="17"/>
      <c r="AJ165" s="17"/>
      <c r="AK165" s="17"/>
      <c r="AL165" s="3"/>
      <c r="AM165" s="3"/>
      <c r="AN165" s="3"/>
      <c r="AO165" s="3"/>
    </row>
    <row r="166" spans="1:41" x14ac:dyDescent="0.35">
      <c r="A166" s="17"/>
      <c r="C166" s="3" t="s">
        <v>254</v>
      </c>
      <c r="D166" s="8" t="s">
        <v>32</v>
      </c>
      <c r="E166" s="17"/>
      <c r="F166" s="19"/>
      <c r="G166" s="19"/>
      <c r="H166" s="19"/>
      <c r="I166" s="19"/>
      <c r="J166" s="19"/>
      <c r="K166" s="19"/>
      <c r="L166" s="21"/>
      <c r="M166" s="21"/>
      <c r="N166" s="21"/>
      <c r="O166" s="21"/>
      <c r="P166" s="21"/>
      <c r="Q166" s="21"/>
      <c r="R166" s="21"/>
      <c r="S166" s="21"/>
      <c r="T166" s="21">
        <f>T147*T19</f>
        <v>6.2249475249910278</v>
      </c>
      <c r="U166" s="21">
        <f t="shared" si="65"/>
        <v>6.2249475249910278</v>
      </c>
      <c r="V166" s="21">
        <f t="shared" si="65"/>
        <v>6.2249475249910278</v>
      </c>
      <c r="W166" s="25"/>
      <c r="X166" s="17"/>
      <c r="Y166" s="17"/>
      <c r="Z166" s="17"/>
      <c r="AA166" s="17"/>
      <c r="AB166" s="17"/>
      <c r="AC166" s="17"/>
      <c r="AD166" s="17"/>
      <c r="AE166" s="17"/>
      <c r="AF166" s="17"/>
      <c r="AG166" s="17"/>
      <c r="AH166" s="17"/>
      <c r="AI166" s="17"/>
      <c r="AJ166" s="17"/>
      <c r="AK166" s="17"/>
      <c r="AL166" s="3"/>
      <c r="AM166" s="3"/>
      <c r="AN166" s="3"/>
      <c r="AO166" s="3"/>
    </row>
    <row r="167" spans="1:41" x14ac:dyDescent="0.35">
      <c r="A167" s="17"/>
      <c r="C167" s="3" t="s">
        <v>255</v>
      </c>
      <c r="D167" s="8" t="s">
        <v>32</v>
      </c>
      <c r="E167" s="17"/>
      <c r="F167" s="19"/>
      <c r="G167" s="19"/>
      <c r="H167" s="19"/>
      <c r="I167" s="19"/>
      <c r="J167" s="19"/>
      <c r="K167" s="19"/>
      <c r="L167" s="21"/>
      <c r="M167" s="21"/>
      <c r="N167" s="21"/>
      <c r="O167" s="21"/>
      <c r="P167" s="21"/>
      <c r="Q167" s="21"/>
      <c r="R167" s="21"/>
      <c r="S167" s="21"/>
      <c r="T167" s="21"/>
      <c r="U167" s="21">
        <f>U147*U19</f>
        <v>5.2156837129521669</v>
      </c>
      <c r="V167" s="21">
        <f t="shared" si="65"/>
        <v>5.2156837129521669</v>
      </c>
      <c r="W167" s="25"/>
      <c r="X167" s="17"/>
      <c r="Y167" s="17"/>
      <c r="Z167" s="17"/>
      <c r="AA167" s="17"/>
      <c r="AB167" s="17"/>
      <c r="AC167" s="17"/>
      <c r="AD167" s="17"/>
      <c r="AE167" s="17"/>
      <c r="AF167" s="17"/>
      <c r="AG167" s="17"/>
      <c r="AH167" s="17"/>
      <c r="AI167" s="17"/>
      <c r="AJ167" s="17"/>
      <c r="AK167" s="17"/>
      <c r="AL167" s="3"/>
      <c r="AM167" s="3"/>
      <c r="AN167" s="3"/>
      <c r="AO167" s="3"/>
    </row>
    <row r="168" spans="1:41" x14ac:dyDescent="0.35">
      <c r="A168" s="17"/>
      <c r="C168" s="3" t="s">
        <v>256</v>
      </c>
      <c r="D168" s="8" t="s">
        <v>32</v>
      </c>
      <c r="E168" s="17"/>
      <c r="F168" s="19"/>
      <c r="G168" s="19"/>
      <c r="H168" s="19"/>
      <c r="I168" s="19"/>
      <c r="J168" s="19"/>
      <c r="K168" s="19"/>
      <c r="L168" s="21"/>
      <c r="M168" s="21"/>
      <c r="N168" s="21"/>
      <c r="O168" s="21"/>
      <c r="P168" s="21"/>
      <c r="Q168" s="21"/>
      <c r="R168" s="21"/>
      <c r="S168" s="21"/>
      <c r="T168" s="21"/>
      <c r="U168" s="21"/>
      <c r="V168" s="21">
        <f>V147*V19</f>
        <v>4.2978868061367823</v>
      </c>
      <c r="W168" s="25"/>
      <c r="X168" s="17"/>
      <c r="Y168" s="17"/>
      <c r="Z168" s="17"/>
      <c r="AA168" s="17"/>
      <c r="AB168" s="17"/>
      <c r="AC168" s="17"/>
      <c r="AD168" s="17"/>
      <c r="AE168" s="17"/>
      <c r="AF168" s="17"/>
      <c r="AG168" s="17"/>
      <c r="AH168" s="17"/>
      <c r="AI168" s="17"/>
      <c r="AJ168" s="17"/>
      <c r="AK168" s="17"/>
      <c r="AL168" s="3"/>
      <c r="AM168" s="3"/>
      <c r="AN168" s="3"/>
      <c r="AO168" s="3"/>
    </row>
    <row r="169" spans="1:41" x14ac:dyDescent="0.35">
      <c r="A169" s="17"/>
      <c r="C169" s="9" t="s">
        <v>257</v>
      </c>
      <c r="D169" s="10" t="s">
        <v>32</v>
      </c>
      <c r="E169" s="23"/>
      <c r="F169" s="22">
        <f>SUM(F152:F168)</f>
        <v>0</v>
      </c>
      <c r="G169" s="22">
        <f t="shared" ref="G169:V169" si="66">SUM(G152:G168)</f>
        <v>0</v>
      </c>
      <c r="H169" s="22">
        <f t="shared" si="66"/>
        <v>58.589671453780696</v>
      </c>
      <c r="I169" s="22">
        <f t="shared" si="66"/>
        <v>112.78218632156327</v>
      </c>
      <c r="J169" s="22">
        <f t="shared" si="66"/>
        <v>162.25792231285106</v>
      </c>
      <c r="K169" s="22">
        <f t="shared" si="66"/>
        <v>206.45550151611548</v>
      </c>
      <c r="L169" s="22">
        <f t="shared" si="66"/>
        <v>243.60987037442507</v>
      </c>
      <c r="M169" s="22">
        <f t="shared" si="66"/>
        <v>273.42971666795876</v>
      </c>
      <c r="N169" s="22">
        <f t="shared" si="66"/>
        <v>297.65086557991793</v>
      </c>
      <c r="O169" s="22">
        <f t="shared" si="66"/>
        <v>315.91261828923217</v>
      </c>
      <c r="P169" s="22">
        <f t="shared" si="66"/>
        <v>329.42823633010516</v>
      </c>
      <c r="Q169" s="22">
        <f t="shared" si="66"/>
        <v>339.64485023715281</v>
      </c>
      <c r="R169" s="22">
        <f t="shared" si="66"/>
        <v>348.19478076685789</v>
      </c>
      <c r="S169" s="22">
        <f t="shared" si="66"/>
        <v>355.46930321593624</v>
      </c>
      <c r="T169" s="22">
        <f t="shared" si="66"/>
        <v>361.69425074092726</v>
      </c>
      <c r="U169" s="22">
        <f t="shared" si="66"/>
        <v>366.90993445387943</v>
      </c>
      <c r="V169" s="22">
        <f t="shared" si="66"/>
        <v>371.2078212600162</v>
      </c>
      <c r="W169" s="25"/>
      <c r="X169" s="17"/>
      <c r="Y169" s="17"/>
      <c r="Z169" s="17"/>
      <c r="AA169" s="17"/>
      <c r="AB169" s="17"/>
      <c r="AC169" s="17"/>
      <c r="AD169" s="17"/>
      <c r="AE169" s="17"/>
      <c r="AF169" s="17"/>
      <c r="AG169" s="17"/>
      <c r="AH169" s="17"/>
      <c r="AI169" s="17"/>
      <c r="AJ169" s="17"/>
      <c r="AK169" s="17"/>
      <c r="AL169" s="3"/>
      <c r="AM169" s="3"/>
      <c r="AN169" s="3"/>
      <c r="AO169" s="3"/>
    </row>
    <row r="170" spans="1:41" x14ac:dyDescent="0.35">
      <c r="A170" s="17"/>
      <c r="C170" s="9"/>
      <c r="D170" s="10"/>
      <c r="E170" s="23"/>
      <c r="F170" s="22"/>
      <c r="G170" s="22"/>
      <c r="H170" s="22"/>
      <c r="I170" s="22"/>
      <c r="J170" s="22"/>
      <c r="K170" s="22"/>
      <c r="L170" s="22"/>
      <c r="M170" s="22"/>
      <c r="N170" s="22"/>
      <c r="O170" s="22"/>
      <c r="P170" s="22"/>
      <c r="Q170" s="22"/>
      <c r="R170" s="22"/>
      <c r="S170" s="22"/>
      <c r="T170" s="22"/>
      <c r="U170" s="22"/>
      <c r="V170" s="22"/>
      <c r="W170" s="25"/>
      <c r="X170" s="17"/>
      <c r="Y170" s="17"/>
      <c r="Z170" s="17"/>
      <c r="AA170" s="17"/>
      <c r="AB170" s="17"/>
      <c r="AC170" s="17"/>
      <c r="AD170" s="17"/>
      <c r="AE170" s="17"/>
      <c r="AF170" s="17"/>
      <c r="AG170" s="17"/>
      <c r="AH170" s="17"/>
      <c r="AI170" s="17"/>
      <c r="AJ170" s="17"/>
      <c r="AK170" s="17"/>
      <c r="AL170" s="3"/>
      <c r="AM170" s="3"/>
      <c r="AN170" s="3"/>
      <c r="AO170" s="3"/>
    </row>
    <row r="171" spans="1:41" s="3" customFormat="1" ht="12" x14ac:dyDescent="0.3">
      <c r="A171" s="17"/>
      <c r="C171" s="9" t="s">
        <v>346</v>
      </c>
      <c r="D171" s="8"/>
      <c r="E171" s="17"/>
      <c r="F171" s="20"/>
      <c r="G171" s="54"/>
      <c r="H171" s="20"/>
      <c r="I171" s="20"/>
      <c r="J171" s="20"/>
      <c r="K171" s="20"/>
      <c r="L171" s="20"/>
      <c r="M171" s="20"/>
      <c r="N171" s="20"/>
      <c r="O171" s="20"/>
      <c r="P171" s="20"/>
      <c r="Q171" s="20"/>
      <c r="R171" s="20"/>
      <c r="S171" s="20"/>
      <c r="T171" s="20"/>
      <c r="U171" s="20"/>
      <c r="V171" s="20"/>
      <c r="W171" s="17"/>
      <c r="X171" s="17"/>
      <c r="Y171" s="17"/>
      <c r="Z171" s="4">
        <v>2021</v>
      </c>
      <c r="AA171" s="4">
        <f t="shared" ref="AA171:AN171" si="67">Z171+1</f>
        <v>2022</v>
      </c>
      <c r="AB171" s="4">
        <f t="shared" si="67"/>
        <v>2023</v>
      </c>
      <c r="AC171" s="4">
        <f t="shared" si="67"/>
        <v>2024</v>
      </c>
      <c r="AD171" s="4">
        <f t="shared" si="67"/>
        <v>2025</v>
      </c>
      <c r="AE171" s="4">
        <f t="shared" si="67"/>
        <v>2026</v>
      </c>
      <c r="AF171" s="4">
        <f t="shared" si="67"/>
        <v>2027</v>
      </c>
      <c r="AG171" s="4">
        <f t="shared" si="67"/>
        <v>2028</v>
      </c>
      <c r="AH171" s="4">
        <f t="shared" si="67"/>
        <v>2029</v>
      </c>
      <c r="AI171" s="4">
        <f t="shared" si="67"/>
        <v>2030</v>
      </c>
      <c r="AJ171" s="4">
        <f t="shared" si="67"/>
        <v>2031</v>
      </c>
      <c r="AK171" s="4">
        <f t="shared" si="67"/>
        <v>2032</v>
      </c>
      <c r="AL171" s="4">
        <f t="shared" si="67"/>
        <v>2033</v>
      </c>
      <c r="AM171" s="4">
        <f t="shared" si="67"/>
        <v>2034</v>
      </c>
      <c r="AN171" s="4">
        <f t="shared" si="67"/>
        <v>2035</v>
      </c>
    </row>
    <row r="172" spans="1:41" s="3" customFormat="1" ht="12" x14ac:dyDescent="0.3">
      <c r="A172" s="17"/>
      <c r="C172" s="3" t="s">
        <v>347</v>
      </c>
      <c r="D172" s="53" t="s">
        <v>345</v>
      </c>
      <c r="E172" s="17"/>
      <c r="F172" s="20"/>
      <c r="G172" s="54"/>
      <c r="H172" s="20"/>
      <c r="I172" s="20"/>
      <c r="J172" s="20"/>
      <c r="K172" s="20"/>
      <c r="L172" s="20"/>
      <c r="M172" s="20"/>
      <c r="N172" s="20"/>
      <c r="O172" s="20"/>
      <c r="P172" s="54"/>
      <c r="Q172" s="20"/>
      <c r="R172" s="20"/>
      <c r="S172" s="20"/>
      <c r="T172" s="20"/>
      <c r="U172" s="20"/>
      <c r="V172" s="20"/>
      <c r="W172" s="17"/>
      <c r="X172" s="17"/>
      <c r="Y172" s="17"/>
      <c r="Z172" s="49" t="s">
        <v>398</v>
      </c>
      <c r="AA172" s="17"/>
      <c r="AB172" s="17"/>
      <c r="AC172" s="17"/>
      <c r="AD172" s="17"/>
      <c r="AE172" s="17"/>
      <c r="AF172" s="17"/>
      <c r="AG172" s="17"/>
      <c r="AH172" s="17"/>
      <c r="AI172" s="17"/>
      <c r="AJ172" s="63"/>
      <c r="AK172" s="63"/>
      <c r="AL172" s="64"/>
      <c r="AM172" s="64"/>
      <c r="AN172" s="64"/>
      <c r="AO172" s="64"/>
    </row>
    <row r="173" spans="1:41" x14ac:dyDescent="0.35">
      <c r="A173" s="17"/>
      <c r="C173" s="3" t="s">
        <v>170</v>
      </c>
      <c r="D173" s="8" t="s">
        <v>32</v>
      </c>
      <c r="E173" s="17"/>
      <c r="F173" s="21">
        <f>F148*F20</f>
        <v>0</v>
      </c>
      <c r="G173" s="21">
        <f>IF(G$9&gt;$D$6,0,F173)</f>
        <v>0</v>
      </c>
      <c r="H173" s="21">
        <f>IF(H$9&gt;$D$6,0,G173)</f>
        <v>0</v>
      </c>
      <c r="I173" s="21">
        <f t="shared" ref="I173:V173" si="68">IF(I$9&gt;$D$6,0,H173)</f>
        <v>0</v>
      </c>
      <c r="J173" s="21">
        <f t="shared" si="68"/>
        <v>0</v>
      </c>
      <c r="K173" s="21">
        <f t="shared" si="68"/>
        <v>0</v>
      </c>
      <c r="L173" s="21">
        <f t="shared" si="68"/>
        <v>0</v>
      </c>
      <c r="M173" s="21">
        <f t="shared" si="68"/>
        <v>0</v>
      </c>
      <c r="N173" s="21">
        <f t="shared" si="68"/>
        <v>0</v>
      </c>
      <c r="O173" s="21">
        <f t="shared" si="68"/>
        <v>0</v>
      </c>
      <c r="P173" s="21">
        <f t="shared" si="68"/>
        <v>0</v>
      </c>
      <c r="Q173" s="21">
        <f t="shared" si="68"/>
        <v>0</v>
      </c>
      <c r="R173" s="21">
        <f t="shared" si="68"/>
        <v>0</v>
      </c>
      <c r="S173" s="21">
        <f t="shared" si="68"/>
        <v>0</v>
      </c>
      <c r="T173" s="21">
        <f t="shared" si="68"/>
        <v>0</v>
      </c>
      <c r="U173" s="21">
        <f t="shared" si="68"/>
        <v>0</v>
      </c>
      <c r="V173" s="21">
        <f t="shared" si="68"/>
        <v>0</v>
      </c>
      <c r="W173" s="25"/>
      <c r="X173" s="17"/>
      <c r="Y173" s="17"/>
      <c r="Z173" s="49"/>
      <c r="AA173" s="49"/>
      <c r="AB173" s="49"/>
      <c r="AC173" s="49"/>
      <c r="AD173" s="49"/>
      <c r="AE173" s="49"/>
      <c r="AF173" s="49"/>
      <c r="AG173" s="49"/>
      <c r="AH173" s="17"/>
      <c r="AI173" s="17"/>
      <c r="AJ173" s="17"/>
      <c r="AK173" s="17"/>
      <c r="AL173" s="3"/>
      <c r="AM173" s="3"/>
      <c r="AN173" s="3"/>
      <c r="AO173" s="3"/>
    </row>
    <row r="174" spans="1:41" x14ac:dyDescent="0.35">
      <c r="A174" s="17"/>
      <c r="C174" s="3" t="s">
        <v>132</v>
      </c>
      <c r="D174" s="8" t="s">
        <v>32</v>
      </c>
      <c r="E174" s="17"/>
      <c r="F174" s="19"/>
      <c r="G174" s="21">
        <f>G148*G20</f>
        <v>0</v>
      </c>
      <c r="H174" s="21">
        <f t="shared" ref="H174:V187" si="69">IF(H$9&gt;$D$6,0,G174)</f>
        <v>0</v>
      </c>
      <c r="I174" s="21">
        <f t="shared" si="69"/>
        <v>0</v>
      </c>
      <c r="J174" s="21">
        <f t="shared" si="69"/>
        <v>0</v>
      </c>
      <c r="K174" s="21">
        <f t="shared" si="69"/>
        <v>0</v>
      </c>
      <c r="L174" s="21">
        <f t="shared" si="69"/>
        <v>0</v>
      </c>
      <c r="M174" s="21">
        <f t="shared" si="69"/>
        <v>0</v>
      </c>
      <c r="N174" s="21">
        <f t="shared" si="69"/>
        <v>0</v>
      </c>
      <c r="O174" s="21">
        <f t="shared" si="69"/>
        <v>0</v>
      </c>
      <c r="P174" s="21">
        <f t="shared" si="69"/>
        <v>0</v>
      </c>
      <c r="Q174" s="21">
        <f t="shared" si="69"/>
        <v>0</v>
      </c>
      <c r="R174" s="21">
        <f t="shared" si="69"/>
        <v>0</v>
      </c>
      <c r="S174" s="21">
        <f t="shared" si="69"/>
        <v>0</v>
      </c>
      <c r="T174" s="21">
        <f t="shared" si="69"/>
        <v>0</v>
      </c>
      <c r="U174" s="21">
        <f t="shared" si="69"/>
        <v>0</v>
      </c>
      <c r="V174" s="21">
        <f t="shared" si="69"/>
        <v>0</v>
      </c>
      <c r="W174" s="25"/>
      <c r="X174" s="17"/>
      <c r="Y174" s="17"/>
      <c r="Z174" s="49"/>
      <c r="AA174" s="49"/>
      <c r="AB174" s="49"/>
      <c r="AC174" s="49"/>
      <c r="AD174" s="49"/>
      <c r="AE174" s="49"/>
      <c r="AF174" s="49"/>
      <c r="AG174" s="49"/>
      <c r="AH174" s="49"/>
      <c r="AI174" s="17"/>
      <c r="AJ174" s="17"/>
      <c r="AK174" s="17"/>
      <c r="AL174" s="3"/>
      <c r="AM174" s="3"/>
      <c r="AN174" s="3"/>
      <c r="AO174" s="3"/>
    </row>
    <row r="175" spans="1:41" x14ac:dyDescent="0.35">
      <c r="A175" s="17"/>
      <c r="C175" s="3" t="s">
        <v>133</v>
      </c>
      <c r="D175" s="8" t="s">
        <v>32</v>
      </c>
      <c r="E175" s="17"/>
      <c r="F175" s="19"/>
      <c r="G175" s="19"/>
      <c r="H175" s="21">
        <f>H148*H20</f>
        <v>456.82877635387973</v>
      </c>
      <c r="I175" s="21">
        <f t="shared" si="69"/>
        <v>456.82877635387973</v>
      </c>
      <c r="J175" s="21">
        <f t="shared" si="69"/>
        <v>456.82877635387973</v>
      </c>
      <c r="K175" s="21">
        <f t="shared" si="69"/>
        <v>456.82877635387973</v>
      </c>
      <c r="L175" s="21">
        <f t="shared" si="69"/>
        <v>456.82877635387973</v>
      </c>
      <c r="M175" s="21">
        <f t="shared" si="69"/>
        <v>456.82877635387973</v>
      </c>
      <c r="N175" s="21">
        <f t="shared" si="69"/>
        <v>456.82877635387973</v>
      </c>
      <c r="O175" s="21">
        <f t="shared" si="69"/>
        <v>456.82877635387973</v>
      </c>
      <c r="P175" s="21">
        <f t="shared" si="69"/>
        <v>456.82877635387973</v>
      </c>
      <c r="Q175" s="21">
        <f t="shared" si="69"/>
        <v>456.82877635387973</v>
      </c>
      <c r="R175" s="21">
        <f t="shared" si="69"/>
        <v>456.82877635387973</v>
      </c>
      <c r="S175" s="21">
        <f t="shared" si="69"/>
        <v>456.82877635387973</v>
      </c>
      <c r="T175" s="21">
        <f t="shared" si="69"/>
        <v>456.82877635387973</v>
      </c>
      <c r="U175" s="21">
        <f t="shared" si="69"/>
        <v>456.82877635387973</v>
      </c>
      <c r="V175" s="21">
        <f t="shared" si="69"/>
        <v>456.82877635387973</v>
      </c>
      <c r="W175" s="25"/>
      <c r="X175" s="17"/>
      <c r="Y175" s="17"/>
      <c r="Z175" s="65">
        <f>H20</f>
        <v>31.406978374329228</v>
      </c>
      <c r="AA175" s="65">
        <f>IF(I$9&gt;$D$6,0,Z175)</f>
        <v>31.406978374329228</v>
      </c>
      <c r="AB175" s="65">
        <f t="shared" ref="AB175:AN186" si="70">IF(J$9&gt;$D$6,0,AA175)</f>
        <v>31.406978374329228</v>
      </c>
      <c r="AC175" s="65">
        <f t="shared" si="70"/>
        <v>31.406978374329228</v>
      </c>
      <c r="AD175" s="65">
        <f t="shared" si="70"/>
        <v>31.406978374329228</v>
      </c>
      <c r="AE175" s="65">
        <f t="shared" si="70"/>
        <v>31.406978374329228</v>
      </c>
      <c r="AF175" s="65">
        <f t="shared" si="70"/>
        <v>31.406978374329228</v>
      </c>
      <c r="AG175" s="65">
        <f t="shared" si="70"/>
        <v>31.406978374329228</v>
      </c>
      <c r="AH175" s="65">
        <f t="shared" si="70"/>
        <v>31.406978374329228</v>
      </c>
      <c r="AI175" s="65">
        <f t="shared" si="70"/>
        <v>31.406978374329228</v>
      </c>
      <c r="AJ175" s="65">
        <f t="shared" si="70"/>
        <v>31.406978374329228</v>
      </c>
      <c r="AK175" s="65">
        <f t="shared" si="70"/>
        <v>31.406978374329228</v>
      </c>
      <c r="AL175" s="65">
        <f t="shared" si="70"/>
        <v>31.406978374329228</v>
      </c>
      <c r="AM175" s="65">
        <f t="shared" si="70"/>
        <v>31.406978374329228</v>
      </c>
      <c r="AN175" s="65">
        <f t="shared" si="70"/>
        <v>31.406978374329228</v>
      </c>
      <c r="AO175" s="3"/>
    </row>
    <row r="176" spans="1:41" x14ac:dyDescent="0.35">
      <c r="A176" s="17"/>
      <c r="C176" s="3" t="s">
        <v>134</v>
      </c>
      <c r="D176" s="8" t="s">
        <v>32</v>
      </c>
      <c r="E176" s="17"/>
      <c r="F176" s="19"/>
      <c r="G176" s="19"/>
      <c r="H176" s="19"/>
      <c r="I176" s="21">
        <f>I148*I20</f>
        <v>395.47927900158146</v>
      </c>
      <c r="J176" s="21">
        <f t="shared" si="69"/>
        <v>395.47927900158146</v>
      </c>
      <c r="K176" s="21">
        <f t="shared" si="69"/>
        <v>395.47927900158146</v>
      </c>
      <c r="L176" s="21">
        <f t="shared" si="69"/>
        <v>395.47927900158146</v>
      </c>
      <c r="M176" s="21">
        <f t="shared" si="69"/>
        <v>395.47927900158146</v>
      </c>
      <c r="N176" s="21">
        <f t="shared" si="69"/>
        <v>395.47927900158146</v>
      </c>
      <c r="O176" s="21">
        <f t="shared" si="69"/>
        <v>395.47927900158146</v>
      </c>
      <c r="P176" s="21">
        <f t="shared" si="69"/>
        <v>395.47927900158146</v>
      </c>
      <c r="Q176" s="21">
        <f t="shared" si="69"/>
        <v>395.47927900158146</v>
      </c>
      <c r="R176" s="21">
        <f t="shared" si="69"/>
        <v>395.47927900158146</v>
      </c>
      <c r="S176" s="21">
        <f t="shared" si="69"/>
        <v>395.47927900158146</v>
      </c>
      <c r="T176" s="21">
        <f t="shared" si="69"/>
        <v>395.47927900158146</v>
      </c>
      <c r="U176" s="21">
        <f t="shared" si="69"/>
        <v>395.47927900158146</v>
      </c>
      <c r="V176" s="21">
        <f t="shared" si="69"/>
        <v>395.47927900158146</v>
      </c>
      <c r="W176" s="25"/>
      <c r="X176" s="17"/>
      <c r="Y176" s="17"/>
      <c r="Z176" s="17"/>
      <c r="AA176" s="65">
        <f>I20</f>
        <v>28.631051969385325</v>
      </c>
      <c r="AB176" s="65">
        <f>IF(J$9&gt;$D$6,0,AA176)</f>
        <v>28.631051969385325</v>
      </c>
      <c r="AC176" s="65">
        <f t="shared" si="70"/>
        <v>28.631051969385325</v>
      </c>
      <c r="AD176" s="65">
        <f t="shared" si="70"/>
        <v>28.631051969385325</v>
      </c>
      <c r="AE176" s="65">
        <f t="shared" si="70"/>
        <v>28.631051969385325</v>
      </c>
      <c r="AF176" s="65">
        <f t="shared" si="70"/>
        <v>28.631051969385325</v>
      </c>
      <c r="AG176" s="65">
        <f t="shared" si="70"/>
        <v>28.631051969385325</v>
      </c>
      <c r="AH176" s="65">
        <f t="shared" si="70"/>
        <v>28.631051969385325</v>
      </c>
      <c r="AI176" s="65">
        <f t="shared" si="70"/>
        <v>28.631051969385325</v>
      </c>
      <c r="AJ176" s="65">
        <f t="shared" si="70"/>
        <v>28.631051969385325</v>
      </c>
      <c r="AK176" s="65">
        <f t="shared" si="70"/>
        <v>28.631051969385325</v>
      </c>
      <c r="AL176" s="65">
        <f t="shared" si="70"/>
        <v>28.631051969385325</v>
      </c>
      <c r="AM176" s="65">
        <f t="shared" si="70"/>
        <v>28.631051969385325</v>
      </c>
      <c r="AN176" s="65">
        <f t="shared" si="70"/>
        <v>28.631051969385325</v>
      </c>
      <c r="AO176" s="3"/>
    </row>
    <row r="177" spans="1:41" x14ac:dyDescent="0.35">
      <c r="A177" s="17"/>
      <c r="C177" s="3" t="s">
        <v>135</v>
      </c>
      <c r="D177" s="8" t="s">
        <v>32</v>
      </c>
      <c r="E177" s="17"/>
      <c r="F177" s="19"/>
      <c r="G177" s="19"/>
      <c r="H177" s="19"/>
      <c r="I177" s="19"/>
      <c r="J177" s="21">
        <f>J148*J20</f>
        <v>326.80277641903359</v>
      </c>
      <c r="K177" s="21">
        <f t="shared" si="69"/>
        <v>326.80277641903359</v>
      </c>
      <c r="L177" s="21">
        <f t="shared" si="69"/>
        <v>326.80277641903359</v>
      </c>
      <c r="M177" s="21">
        <f t="shared" si="69"/>
        <v>326.80277641903359</v>
      </c>
      <c r="N177" s="21">
        <f t="shared" si="69"/>
        <v>326.80277641903359</v>
      </c>
      <c r="O177" s="21">
        <f t="shared" si="69"/>
        <v>326.80277641903359</v>
      </c>
      <c r="P177" s="21">
        <f t="shared" si="69"/>
        <v>326.80277641903359</v>
      </c>
      <c r="Q177" s="21">
        <f t="shared" si="69"/>
        <v>326.80277641903359</v>
      </c>
      <c r="R177" s="21">
        <f t="shared" si="69"/>
        <v>326.80277641903359</v>
      </c>
      <c r="S177" s="21">
        <f t="shared" si="69"/>
        <v>326.80277641903359</v>
      </c>
      <c r="T177" s="21">
        <f t="shared" si="69"/>
        <v>326.80277641903359</v>
      </c>
      <c r="U177" s="21">
        <f t="shared" si="69"/>
        <v>326.80277641903359</v>
      </c>
      <c r="V177" s="21">
        <f t="shared" si="69"/>
        <v>326.80277641903359</v>
      </c>
      <c r="W177" s="25"/>
      <c r="X177" s="17"/>
      <c r="Y177" s="17"/>
      <c r="Z177" s="17"/>
      <c r="AA177" s="17"/>
      <c r="AB177" s="65">
        <f>J20</f>
        <v>25.191047348967171</v>
      </c>
      <c r="AC177" s="65">
        <f>IF(K$9&gt;$D$6,0,AB177)</f>
        <v>25.191047348967171</v>
      </c>
      <c r="AD177" s="65">
        <f t="shared" si="70"/>
        <v>25.191047348967171</v>
      </c>
      <c r="AE177" s="65">
        <f t="shared" si="70"/>
        <v>25.191047348967171</v>
      </c>
      <c r="AF177" s="65">
        <f t="shared" si="70"/>
        <v>25.191047348967171</v>
      </c>
      <c r="AG177" s="65">
        <f t="shared" si="70"/>
        <v>25.191047348967171</v>
      </c>
      <c r="AH177" s="65">
        <f t="shared" si="70"/>
        <v>25.191047348967171</v>
      </c>
      <c r="AI177" s="65">
        <f t="shared" si="70"/>
        <v>25.191047348967171</v>
      </c>
      <c r="AJ177" s="65">
        <f t="shared" si="70"/>
        <v>25.191047348967171</v>
      </c>
      <c r="AK177" s="65">
        <f t="shared" si="70"/>
        <v>25.191047348967171</v>
      </c>
      <c r="AL177" s="65">
        <f t="shared" si="70"/>
        <v>25.191047348967171</v>
      </c>
      <c r="AM177" s="65">
        <f t="shared" si="70"/>
        <v>25.191047348967171</v>
      </c>
      <c r="AN177" s="65">
        <f t="shared" si="70"/>
        <v>25.191047348967171</v>
      </c>
      <c r="AO177" s="3"/>
    </row>
    <row r="178" spans="1:41" x14ac:dyDescent="0.35">
      <c r="A178" s="17"/>
      <c r="C178" s="3" t="s">
        <v>136</v>
      </c>
      <c r="D178" s="8" t="s">
        <v>32</v>
      </c>
      <c r="E178" s="17"/>
      <c r="F178" s="19"/>
      <c r="G178" s="19"/>
      <c r="H178" s="19"/>
      <c r="I178" s="19"/>
      <c r="J178" s="19"/>
      <c r="K178" s="21">
        <f>K148*K20</f>
        <v>259.37014344278924</v>
      </c>
      <c r="L178" s="21">
        <f t="shared" si="69"/>
        <v>259.37014344278924</v>
      </c>
      <c r="M178" s="21">
        <f t="shared" si="69"/>
        <v>259.37014344278924</v>
      </c>
      <c r="N178" s="21">
        <f t="shared" si="69"/>
        <v>259.37014344278924</v>
      </c>
      <c r="O178" s="21">
        <f t="shared" si="69"/>
        <v>259.37014344278924</v>
      </c>
      <c r="P178" s="21">
        <f t="shared" si="69"/>
        <v>259.37014344278924</v>
      </c>
      <c r="Q178" s="21">
        <f t="shared" si="69"/>
        <v>259.37014344278924</v>
      </c>
      <c r="R178" s="21">
        <f t="shared" si="69"/>
        <v>259.37014344278924</v>
      </c>
      <c r="S178" s="21">
        <f t="shared" si="69"/>
        <v>259.37014344278924</v>
      </c>
      <c r="T178" s="21">
        <f t="shared" si="69"/>
        <v>259.37014344278924</v>
      </c>
      <c r="U178" s="21">
        <f t="shared" si="69"/>
        <v>259.37014344278924</v>
      </c>
      <c r="V178" s="21">
        <f t="shared" si="69"/>
        <v>259.37014344278924</v>
      </c>
      <c r="W178" s="25"/>
      <c r="X178" s="17"/>
      <c r="Y178" s="17"/>
      <c r="Z178" s="17"/>
      <c r="AA178" s="17"/>
      <c r="AB178" s="17"/>
      <c r="AC178" s="65">
        <f>K20</f>
        <v>21.208912771103076</v>
      </c>
      <c r="AD178" s="65">
        <f>IF(L$9&gt;$D$6,0,AC178)</f>
        <v>21.208912771103076</v>
      </c>
      <c r="AE178" s="65">
        <f t="shared" si="70"/>
        <v>21.208912771103076</v>
      </c>
      <c r="AF178" s="65">
        <f t="shared" si="70"/>
        <v>21.208912771103076</v>
      </c>
      <c r="AG178" s="65">
        <f t="shared" si="70"/>
        <v>21.208912771103076</v>
      </c>
      <c r="AH178" s="65">
        <f t="shared" si="70"/>
        <v>21.208912771103076</v>
      </c>
      <c r="AI178" s="65">
        <f t="shared" si="70"/>
        <v>21.208912771103076</v>
      </c>
      <c r="AJ178" s="65">
        <f t="shared" si="70"/>
        <v>21.208912771103076</v>
      </c>
      <c r="AK178" s="65">
        <f t="shared" si="70"/>
        <v>21.208912771103076</v>
      </c>
      <c r="AL178" s="65">
        <f t="shared" si="70"/>
        <v>21.208912771103076</v>
      </c>
      <c r="AM178" s="65">
        <f t="shared" si="70"/>
        <v>21.208912771103076</v>
      </c>
      <c r="AN178" s="65">
        <f t="shared" si="70"/>
        <v>21.208912771103076</v>
      </c>
      <c r="AO178" s="3"/>
    </row>
    <row r="179" spans="1:41" x14ac:dyDescent="0.35">
      <c r="A179" s="17"/>
      <c r="C179" s="3" t="s">
        <v>137</v>
      </c>
      <c r="D179" s="8" t="s">
        <v>32</v>
      </c>
      <c r="E179" s="17"/>
      <c r="F179" s="19"/>
      <c r="G179" s="19"/>
      <c r="H179" s="19"/>
      <c r="I179" s="19"/>
      <c r="J179" s="19"/>
      <c r="K179" s="19"/>
      <c r="L179" s="21">
        <f>L148*L20</f>
        <v>204.00649845908944</v>
      </c>
      <c r="M179" s="21">
        <f t="shared" si="69"/>
        <v>204.00649845908944</v>
      </c>
      <c r="N179" s="21">
        <f t="shared" si="69"/>
        <v>204.00649845908944</v>
      </c>
      <c r="O179" s="21">
        <f t="shared" si="69"/>
        <v>204.00649845908944</v>
      </c>
      <c r="P179" s="21">
        <f t="shared" si="69"/>
        <v>204.00649845908944</v>
      </c>
      <c r="Q179" s="21">
        <f t="shared" si="69"/>
        <v>204.00649845908944</v>
      </c>
      <c r="R179" s="21">
        <f t="shared" si="69"/>
        <v>204.00649845908944</v>
      </c>
      <c r="S179" s="21">
        <f t="shared" si="69"/>
        <v>204.00649845908944</v>
      </c>
      <c r="T179" s="21">
        <f t="shared" si="69"/>
        <v>204.00649845908944</v>
      </c>
      <c r="U179" s="21">
        <f t="shared" si="69"/>
        <v>204.00649845908944</v>
      </c>
      <c r="V179" s="21">
        <f t="shared" si="69"/>
        <v>204.00649845908944</v>
      </c>
      <c r="W179" s="25"/>
      <c r="X179" s="17"/>
      <c r="Y179" s="17"/>
      <c r="Z179" s="17"/>
      <c r="AA179" s="17"/>
      <c r="AB179" s="17"/>
      <c r="AC179" s="17"/>
      <c r="AD179" s="65">
        <f>L20</f>
        <v>17.638061845942104</v>
      </c>
      <c r="AE179" s="65">
        <f>IF(M$9&gt;$D$6,0,AD179)</f>
        <v>17.638061845942104</v>
      </c>
      <c r="AF179" s="65">
        <f t="shared" si="70"/>
        <v>17.638061845942104</v>
      </c>
      <c r="AG179" s="65">
        <f t="shared" si="70"/>
        <v>17.638061845942104</v>
      </c>
      <c r="AH179" s="65">
        <f t="shared" si="70"/>
        <v>17.638061845942104</v>
      </c>
      <c r="AI179" s="65">
        <f t="shared" si="70"/>
        <v>17.638061845942104</v>
      </c>
      <c r="AJ179" s="65">
        <f t="shared" si="70"/>
        <v>17.638061845942104</v>
      </c>
      <c r="AK179" s="65">
        <f t="shared" si="70"/>
        <v>17.638061845942104</v>
      </c>
      <c r="AL179" s="65">
        <f t="shared" si="70"/>
        <v>17.638061845942104</v>
      </c>
      <c r="AM179" s="65">
        <f t="shared" si="70"/>
        <v>17.638061845942104</v>
      </c>
      <c r="AN179" s="65">
        <f t="shared" si="70"/>
        <v>17.638061845942104</v>
      </c>
      <c r="AO179" s="3"/>
    </row>
    <row r="180" spans="1:41" x14ac:dyDescent="0.35">
      <c r="A180" s="17"/>
      <c r="C180" s="3" t="s">
        <v>171</v>
      </c>
      <c r="D180" s="8" t="s">
        <v>32</v>
      </c>
      <c r="E180" s="17"/>
      <c r="F180" s="19"/>
      <c r="G180" s="19"/>
      <c r="H180" s="19"/>
      <c r="I180" s="19"/>
      <c r="J180" s="19"/>
      <c r="K180" s="19"/>
      <c r="L180" s="21"/>
      <c r="M180" s="21">
        <f>M148*M20</f>
        <v>155.86458755175775</v>
      </c>
      <c r="N180" s="21">
        <f t="shared" si="69"/>
        <v>155.86458755175775</v>
      </c>
      <c r="O180" s="21">
        <f t="shared" si="69"/>
        <v>155.86458755175775</v>
      </c>
      <c r="P180" s="21">
        <f t="shared" si="69"/>
        <v>155.86458755175775</v>
      </c>
      <c r="Q180" s="21">
        <f t="shared" si="69"/>
        <v>155.86458755175775</v>
      </c>
      <c r="R180" s="21">
        <f t="shared" si="69"/>
        <v>155.86458755175775</v>
      </c>
      <c r="S180" s="21">
        <f t="shared" si="69"/>
        <v>155.86458755175775</v>
      </c>
      <c r="T180" s="21">
        <f t="shared" si="69"/>
        <v>155.86458755175775</v>
      </c>
      <c r="U180" s="21">
        <f t="shared" si="69"/>
        <v>155.86458755175775</v>
      </c>
      <c r="V180" s="21">
        <f t="shared" si="69"/>
        <v>155.86458755175775</v>
      </c>
      <c r="W180" s="25"/>
      <c r="X180" s="17"/>
      <c r="Y180" s="17"/>
      <c r="Z180" s="17"/>
      <c r="AA180" s="17"/>
      <c r="AB180" s="17"/>
      <c r="AC180" s="17"/>
      <c r="AD180" s="17"/>
      <c r="AE180" s="65">
        <f>M20</f>
        <v>14.206407719561252</v>
      </c>
      <c r="AF180" s="65">
        <f>IF(N$9&gt;$D$6,0,AE180)</f>
        <v>14.206407719561252</v>
      </c>
      <c r="AG180" s="65">
        <f t="shared" si="70"/>
        <v>14.206407719561252</v>
      </c>
      <c r="AH180" s="65">
        <f t="shared" si="70"/>
        <v>14.206407719561252</v>
      </c>
      <c r="AI180" s="65">
        <f t="shared" si="70"/>
        <v>14.206407719561252</v>
      </c>
      <c r="AJ180" s="65">
        <f t="shared" si="70"/>
        <v>14.206407719561252</v>
      </c>
      <c r="AK180" s="65">
        <f t="shared" si="70"/>
        <v>14.206407719561252</v>
      </c>
      <c r="AL180" s="65">
        <f t="shared" si="70"/>
        <v>14.206407719561252</v>
      </c>
      <c r="AM180" s="65">
        <f t="shared" si="70"/>
        <v>14.206407719561252</v>
      </c>
      <c r="AN180" s="65">
        <f t="shared" si="70"/>
        <v>14.206407719561252</v>
      </c>
      <c r="AO180" s="3"/>
    </row>
    <row r="181" spans="1:41" x14ac:dyDescent="0.35">
      <c r="A181" s="17"/>
      <c r="C181" s="3" t="s">
        <v>172</v>
      </c>
      <c r="D181" s="8" t="s">
        <v>32</v>
      </c>
      <c r="E181" s="17"/>
      <c r="F181" s="19"/>
      <c r="G181" s="19"/>
      <c r="H181" s="19"/>
      <c r="I181" s="19"/>
      <c r="J181" s="19"/>
      <c r="K181" s="19"/>
      <c r="L181" s="21"/>
      <c r="M181" s="21"/>
      <c r="N181" s="21">
        <f>N148*N20</f>
        <v>0</v>
      </c>
      <c r="O181" s="21">
        <f t="shared" si="69"/>
        <v>0</v>
      </c>
      <c r="P181" s="21">
        <f t="shared" si="69"/>
        <v>0</v>
      </c>
      <c r="Q181" s="21">
        <f t="shared" si="69"/>
        <v>0</v>
      </c>
      <c r="R181" s="21">
        <f t="shared" si="69"/>
        <v>0</v>
      </c>
      <c r="S181" s="21">
        <f t="shared" si="69"/>
        <v>0</v>
      </c>
      <c r="T181" s="21">
        <f t="shared" si="69"/>
        <v>0</v>
      </c>
      <c r="U181" s="21">
        <f t="shared" si="69"/>
        <v>0</v>
      </c>
      <c r="V181" s="21">
        <f t="shared" si="69"/>
        <v>0</v>
      </c>
      <c r="W181" s="25"/>
      <c r="X181" s="17"/>
      <c r="Y181" s="17"/>
      <c r="Z181" s="17"/>
      <c r="AA181" s="17"/>
      <c r="AB181" s="17"/>
      <c r="AC181" s="17"/>
      <c r="AD181" s="17"/>
      <c r="AE181" s="17"/>
      <c r="AF181" s="65">
        <f>N20</f>
        <v>0</v>
      </c>
      <c r="AG181" s="65">
        <f>IF(O$9&gt;$D$6,0,AF181)</f>
        <v>0</v>
      </c>
      <c r="AH181" s="65">
        <f t="shared" si="70"/>
        <v>0</v>
      </c>
      <c r="AI181" s="65">
        <f t="shared" si="70"/>
        <v>0</v>
      </c>
      <c r="AJ181" s="65">
        <f t="shared" si="70"/>
        <v>0</v>
      </c>
      <c r="AK181" s="65">
        <f t="shared" si="70"/>
        <v>0</v>
      </c>
      <c r="AL181" s="65">
        <f t="shared" si="70"/>
        <v>0</v>
      </c>
      <c r="AM181" s="65">
        <f t="shared" si="70"/>
        <v>0</v>
      </c>
      <c r="AN181" s="65">
        <f t="shared" si="70"/>
        <v>0</v>
      </c>
      <c r="AO181" s="3"/>
    </row>
    <row r="182" spans="1:41" x14ac:dyDescent="0.35">
      <c r="A182" s="17"/>
      <c r="C182" s="3" t="s">
        <v>173</v>
      </c>
      <c r="D182" s="8" t="s">
        <v>32</v>
      </c>
      <c r="E182" s="17"/>
      <c r="F182" s="19"/>
      <c r="G182" s="19"/>
      <c r="H182" s="19"/>
      <c r="I182" s="19"/>
      <c r="J182" s="19"/>
      <c r="K182" s="19"/>
      <c r="L182" s="21"/>
      <c r="M182" s="21"/>
      <c r="N182" s="21"/>
      <c r="O182" s="21">
        <f>O148*O20</f>
        <v>0</v>
      </c>
      <c r="P182" s="21">
        <f t="shared" si="69"/>
        <v>0</v>
      </c>
      <c r="Q182" s="21">
        <f t="shared" si="69"/>
        <v>0</v>
      </c>
      <c r="R182" s="21">
        <f t="shared" si="69"/>
        <v>0</v>
      </c>
      <c r="S182" s="21">
        <f t="shared" si="69"/>
        <v>0</v>
      </c>
      <c r="T182" s="21">
        <f t="shared" si="69"/>
        <v>0</v>
      </c>
      <c r="U182" s="21">
        <f t="shared" si="69"/>
        <v>0</v>
      </c>
      <c r="V182" s="21">
        <f t="shared" si="69"/>
        <v>0</v>
      </c>
      <c r="W182" s="25"/>
      <c r="X182" s="17"/>
      <c r="Y182" s="17"/>
      <c r="Z182" s="17"/>
      <c r="AA182" s="17"/>
      <c r="AB182" s="17"/>
      <c r="AC182" s="17"/>
      <c r="AD182" s="17"/>
      <c r="AE182" s="17"/>
      <c r="AF182" s="17"/>
      <c r="AG182" s="65">
        <f>O20</f>
        <v>0</v>
      </c>
      <c r="AH182" s="65">
        <f>IF(P$9&gt;$D$6,0,AG182)</f>
        <v>0</v>
      </c>
      <c r="AI182" s="65">
        <f t="shared" si="70"/>
        <v>0</v>
      </c>
      <c r="AJ182" s="65">
        <f t="shared" si="70"/>
        <v>0</v>
      </c>
      <c r="AK182" s="65">
        <f t="shared" si="70"/>
        <v>0</v>
      </c>
      <c r="AL182" s="65">
        <f t="shared" si="70"/>
        <v>0</v>
      </c>
      <c r="AM182" s="65">
        <f t="shared" si="70"/>
        <v>0</v>
      </c>
      <c r="AN182" s="65">
        <f t="shared" si="70"/>
        <v>0</v>
      </c>
      <c r="AO182" s="3"/>
    </row>
    <row r="183" spans="1:41" x14ac:dyDescent="0.35">
      <c r="A183" s="17"/>
      <c r="C183" s="3" t="s">
        <v>174</v>
      </c>
      <c r="D183" s="8" t="s">
        <v>32</v>
      </c>
      <c r="E183" s="17"/>
      <c r="F183" s="19"/>
      <c r="G183" s="19"/>
      <c r="H183" s="19"/>
      <c r="I183" s="19"/>
      <c r="J183" s="19"/>
      <c r="K183" s="19"/>
      <c r="L183" s="21"/>
      <c r="M183" s="21"/>
      <c r="N183" s="21"/>
      <c r="O183" s="21"/>
      <c r="P183" s="21">
        <f>P148*P20</f>
        <v>0</v>
      </c>
      <c r="Q183" s="21">
        <f t="shared" si="69"/>
        <v>0</v>
      </c>
      <c r="R183" s="21">
        <f t="shared" si="69"/>
        <v>0</v>
      </c>
      <c r="S183" s="21">
        <f t="shared" si="69"/>
        <v>0</v>
      </c>
      <c r="T183" s="21">
        <f t="shared" si="69"/>
        <v>0</v>
      </c>
      <c r="U183" s="21">
        <f t="shared" si="69"/>
        <v>0</v>
      </c>
      <c r="V183" s="21">
        <f t="shared" si="69"/>
        <v>0</v>
      </c>
      <c r="W183" s="25"/>
      <c r="X183" s="17"/>
      <c r="Y183" s="17"/>
      <c r="Z183" s="17"/>
      <c r="AA183" s="17"/>
      <c r="AB183" s="17"/>
      <c r="AC183" s="17"/>
      <c r="AD183" s="17"/>
      <c r="AE183" s="17"/>
      <c r="AF183" s="17"/>
      <c r="AG183" s="49"/>
      <c r="AH183" s="65">
        <f>P20</f>
        <v>0</v>
      </c>
      <c r="AI183" s="65">
        <f>IF(Q$9&gt;$D$6,0,AH183)</f>
        <v>0</v>
      </c>
      <c r="AJ183" s="65">
        <f t="shared" si="70"/>
        <v>0</v>
      </c>
      <c r="AK183" s="65">
        <f t="shared" si="70"/>
        <v>0</v>
      </c>
      <c r="AL183" s="65">
        <f t="shared" si="70"/>
        <v>0</v>
      </c>
      <c r="AM183" s="65">
        <f t="shared" si="70"/>
        <v>0</v>
      </c>
      <c r="AN183" s="65">
        <f t="shared" si="70"/>
        <v>0</v>
      </c>
      <c r="AO183" s="3"/>
    </row>
    <row r="184" spans="1:41" x14ac:dyDescent="0.35">
      <c r="A184" s="17"/>
      <c r="C184" s="3" t="s">
        <v>175</v>
      </c>
      <c r="D184" s="8" t="s">
        <v>32</v>
      </c>
      <c r="E184" s="17"/>
      <c r="F184" s="19"/>
      <c r="G184" s="19"/>
      <c r="H184" s="19"/>
      <c r="I184" s="19"/>
      <c r="J184" s="19"/>
      <c r="K184" s="19"/>
      <c r="L184" s="21"/>
      <c r="M184" s="21"/>
      <c r="N184" s="21"/>
      <c r="O184" s="21"/>
      <c r="P184" s="21"/>
      <c r="Q184" s="21">
        <f>Q148*Q20</f>
        <v>0</v>
      </c>
      <c r="R184" s="21">
        <f t="shared" si="69"/>
        <v>0</v>
      </c>
      <c r="S184" s="21">
        <f t="shared" si="69"/>
        <v>0</v>
      </c>
      <c r="T184" s="21">
        <f t="shared" si="69"/>
        <v>0</v>
      </c>
      <c r="U184" s="21">
        <f t="shared" si="69"/>
        <v>0</v>
      </c>
      <c r="V184" s="21">
        <f t="shared" si="69"/>
        <v>0</v>
      </c>
      <c r="W184" s="25"/>
      <c r="X184" s="17"/>
      <c r="Y184" s="17"/>
      <c r="Z184" s="17"/>
      <c r="AA184" s="17"/>
      <c r="AB184" s="17"/>
      <c r="AC184" s="17"/>
      <c r="AD184" s="17"/>
      <c r="AE184" s="17"/>
      <c r="AF184" s="17"/>
      <c r="AG184" s="49"/>
      <c r="AH184" s="49"/>
      <c r="AI184" s="65">
        <f>Q20</f>
        <v>0</v>
      </c>
      <c r="AJ184" s="65">
        <f>IF(R$9&gt;$D$6,0,AI184)</f>
        <v>0</v>
      </c>
      <c r="AK184" s="65">
        <f t="shared" si="70"/>
        <v>0</v>
      </c>
      <c r="AL184" s="65">
        <f t="shared" si="70"/>
        <v>0</v>
      </c>
      <c r="AM184" s="65">
        <f t="shared" si="70"/>
        <v>0</v>
      </c>
      <c r="AN184" s="65">
        <f t="shared" si="70"/>
        <v>0</v>
      </c>
      <c r="AO184" s="3"/>
    </row>
    <row r="185" spans="1:41" x14ac:dyDescent="0.35">
      <c r="A185" s="17"/>
      <c r="C185" s="3" t="s">
        <v>264</v>
      </c>
      <c r="D185" s="8" t="s">
        <v>32</v>
      </c>
      <c r="E185" s="17"/>
      <c r="F185" s="19"/>
      <c r="G185" s="19"/>
      <c r="H185" s="19"/>
      <c r="I185" s="19"/>
      <c r="J185" s="19"/>
      <c r="K185" s="19"/>
      <c r="L185" s="21"/>
      <c r="M185" s="21"/>
      <c r="N185" s="21"/>
      <c r="O185" s="21"/>
      <c r="P185" s="21"/>
      <c r="Q185" s="21"/>
      <c r="R185" s="21">
        <f>R148*R20</f>
        <v>0</v>
      </c>
      <c r="S185" s="21">
        <f t="shared" si="69"/>
        <v>0</v>
      </c>
      <c r="T185" s="21">
        <f t="shared" si="69"/>
        <v>0</v>
      </c>
      <c r="U185" s="21">
        <f t="shared" si="69"/>
        <v>0</v>
      </c>
      <c r="V185" s="21">
        <f t="shared" si="69"/>
        <v>0</v>
      </c>
      <c r="W185" s="25"/>
      <c r="X185" s="17"/>
      <c r="Y185" s="17"/>
      <c r="Z185" s="17"/>
      <c r="AA185" s="17"/>
      <c r="AB185" s="17"/>
      <c r="AC185" s="17"/>
      <c r="AD185" s="17"/>
      <c r="AE185" s="17"/>
      <c r="AF185" s="17"/>
      <c r="AG185" s="49"/>
      <c r="AH185" s="49"/>
      <c r="AI185" s="49"/>
      <c r="AJ185" s="65">
        <f>R20</f>
        <v>0</v>
      </c>
      <c r="AK185" s="65">
        <f>IF(S$9&gt;$D$6,0,AJ185)</f>
        <v>0</v>
      </c>
      <c r="AL185" s="65">
        <f t="shared" si="70"/>
        <v>0</v>
      </c>
      <c r="AM185" s="65">
        <f t="shared" si="70"/>
        <v>0</v>
      </c>
      <c r="AN185" s="65">
        <f t="shared" si="70"/>
        <v>0</v>
      </c>
      <c r="AO185" s="3"/>
    </row>
    <row r="186" spans="1:41" x14ac:dyDescent="0.35">
      <c r="A186" s="17"/>
      <c r="C186" s="3" t="s">
        <v>265</v>
      </c>
      <c r="D186" s="8" t="s">
        <v>32</v>
      </c>
      <c r="E186" s="17"/>
      <c r="F186" s="19"/>
      <c r="G186" s="19"/>
      <c r="H186" s="19"/>
      <c r="I186" s="19"/>
      <c r="J186" s="19"/>
      <c r="K186" s="19"/>
      <c r="L186" s="21"/>
      <c r="M186" s="21"/>
      <c r="N186" s="21"/>
      <c r="O186" s="21"/>
      <c r="P186" s="21"/>
      <c r="Q186" s="21"/>
      <c r="R186" s="21"/>
      <c r="S186" s="21">
        <f>S148*S20</f>
        <v>0</v>
      </c>
      <c r="T186" s="21">
        <f t="shared" si="69"/>
        <v>0</v>
      </c>
      <c r="U186" s="21">
        <f t="shared" si="69"/>
        <v>0</v>
      </c>
      <c r="V186" s="21">
        <f t="shared" si="69"/>
        <v>0</v>
      </c>
      <c r="W186" s="25"/>
      <c r="X186" s="17"/>
      <c r="Y186" s="17"/>
      <c r="Z186" s="17"/>
      <c r="AA186" s="17"/>
      <c r="AB186" s="17"/>
      <c r="AC186" s="17"/>
      <c r="AD186" s="17"/>
      <c r="AE186" s="17"/>
      <c r="AF186" s="17"/>
      <c r="AG186" s="49"/>
      <c r="AH186" s="49"/>
      <c r="AI186" s="49"/>
      <c r="AJ186" s="49"/>
      <c r="AK186" s="65">
        <f>S20</f>
        <v>0</v>
      </c>
      <c r="AL186" s="68">
        <f>IF(T$9&gt;$D$6,0,AK186)</f>
        <v>0</v>
      </c>
      <c r="AM186" s="68">
        <f t="shared" si="70"/>
        <v>0</v>
      </c>
      <c r="AN186" s="68">
        <f t="shared" si="70"/>
        <v>0</v>
      </c>
      <c r="AO186" s="3"/>
    </row>
    <row r="187" spans="1:41" x14ac:dyDescent="0.35">
      <c r="A187" s="17"/>
      <c r="C187" s="3" t="s">
        <v>266</v>
      </c>
      <c r="D187" s="8" t="s">
        <v>32</v>
      </c>
      <c r="E187" s="17"/>
      <c r="F187" s="19"/>
      <c r="G187" s="19"/>
      <c r="H187" s="19"/>
      <c r="I187" s="19"/>
      <c r="J187" s="19"/>
      <c r="K187" s="19"/>
      <c r="L187" s="21"/>
      <c r="M187" s="21"/>
      <c r="N187" s="21"/>
      <c r="O187" s="21"/>
      <c r="P187" s="21"/>
      <c r="Q187" s="21"/>
      <c r="R187" s="21"/>
      <c r="S187" s="21"/>
      <c r="T187" s="21">
        <f>T148*T20</f>
        <v>0</v>
      </c>
      <c r="U187" s="21">
        <f t="shared" si="69"/>
        <v>0</v>
      </c>
      <c r="V187" s="21">
        <f t="shared" si="69"/>
        <v>0</v>
      </c>
      <c r="W187" s="25"/>
      <c r="X187" s="17"/>
      <c r="Y187" s="17"/>
      <c r="Z187" s="17"/>
      <c r="AA187" s="17"/>
      <c r="AB187" s="17"/>
      <c r="AC187" s="17"/>
      <c r="AD187" s="17"/>
      <c r="AE187" s="17"/>
      <c r="AF187" s="17"/>
      <c r="AG187" s="49"/>
      <c r="AH187" s="49"/>
      <c r="AI187" s="49"/>
      <c r="AJ187" s="49"/>
      <c r="AK187" s="49"/>
      <c r="AL187" s="68">
        <f>T20</f>
        <v>0</v>
      </c>
      <c r="AM187" s="68">
        <f>IF(U$9&gt;$D$6,0,AL187)</f>
        <v>0</v>
      </c>
      <c r="AN187" s="68">
        <f>IF(V$9&gt;$D$6,0,AM187)</f>
        <v>0</v>
      </c>
      <c r="AO187" s="3"/>
    </row>
    <row r="188" spans="1:41" x14ac:dyDescent="0.35">
      <c r="A188" s="17"/>
      <c r="C188" s="3" t="s">
        <v>267</v>
      </c>
      <c r="D188" s="8" t="s">
        <v>32</v>
      </c>
      <c r="E188" s="17"/>
      <c r="F188" s="19"/>
      <c r="G188" s="19"/>
      <c r="H188" s="19"/>
      <c r="I188" s="19"/>
      <c r="J188" s="19"/>
      <c r="K188" s="19"/>
      <c r="L188" s="21"/>
      <c r="M188" s="21"/>
      <c r="N188" s="21"/>
      <c r="O188" s="21"/>
      <c r="P188" s="21"/>
      <c r="Q188" s="21"/>
      <c r="R188" s="21"/>
      <c r="S188" s="21"/>
      <c r="T188" s="21"/>
      <c r="U188" s="21">
        <f>U148*U20</f>
        <v>0</v>
      </c>
      <c r="V188" s="21">
        <f>IF(V$9&gt;$D$6,0,U188)</f>
        <v>0</v>
      </c>
      <c r="W188" s="25"/>
      <c r="X188" s="17"/>
      <c r="Y188" s="17"/>
      <c r="Z188" s="17"/>
      <c r="AA188" s="17"/>
      <c r="AB188" s="17"/>
      <c r="AC188" s="17"/>
      <c r="AD188" s="17"/>
      <c r="AE188" s="17"/>
      <c r="AF188" s="17"/>
      <c r="AG188" s="49"/>
      <c r="AH188" s="49"/>
      <c r="AI188" s="49"/>
      <c r="AJ188" s="49"/>
      <c r="AK188" s="49"/>
      <c r="AL188" s="69"/>
      <c r="AM188" s="68">
        <f>U20</f>
        <v>0</v>
      </c>
      <c r="AN188" s="68">
        <f>IF(V$9&gt;$D$6,0,AM188)</f>
        <v>0</v>
      </c>
      <c r="AO188" s="3"/>
    </row>
    <row r="189" spans="1:41" x14ac:dyDescent="0.35">
      <c r="A189" s="17"/>
      <c r="C189" s="3" t="s">
        <v>268</v>
      </c>
      <c r="D189" s="8" t="s">
        <v>32</v>
      </c>
      <c r="E189" s="17"/>
      <c r="F189" s="19"/>
      <c r="G189" s="19"/>
      <c r="H189" s="19"/>
      <c r="I189" s="19"/>
      <c r="J189" s="19"/>
      <c r="K189" s="19"/>
      <c r="L189" s="21"/>
      <c r="M189" s="21"/>
      <c r="N189" s="21"/>
      <c r="O189" s="21"/>
      <c r="P189" s="21"/>
      <c r="Q189" s="21"/>
      <c r="R189" s="21"/>
      <c r="S189" s="21"/>
      <c r="T189" s="21"/>
      <c r="U189" s="21"/>
      <c r="V189" s="21">
        <f>V148*V20</f>
        <v>0</v>
      </c>
      <c r="W189" s="25"/>
      <c r="X189" s="17"/>
      <c r="Y189" s="17"/>
      <c r="Z189" s="17"/>
      <c r="AA189" s="17"/>
      <c r="AB189" s="17"/>
      <c r="AC189" s="17"/>
      <c r="AD189" s="17"/>
      <c r="AE189" s="17"/>
      <c r="AF189" s="17"/>
      <c r="AG189" s="49"/>
      <c r="AH189" s="49"/>
      <c r="AI189" s="49"/>
      <c r="AJ189" s="49"/>
      <c r="AK189" s="49"/>
      <c r="AL189" s="69"/>
      <c r="AM189" s="69"/>
      <c r="AN189" s="68">
        <f>V20</f>
        <v>0</v>
      </c>
      <c r="AO189" s="3"/>
    </row>
    <row r="190" spans="1:41" x14ac:dyDescent="0.35">
      <c r="A190" s="17"/>
      <c r="C190" s="9" t="s">
        <v>269</v>
      </c>
      <c r="D190" s="10" t="s">
        <v>32</v>
      </c>
      <c r="E190" s="23"/>
      <c r="F190" s="52">
        <f>SUM(F173:F189)</f>
        <v>0</v>
      </c>
      <c r="G190" s="52">
        <f t="shared" ref="G190" si="71">SUM(G173:G189)</f>
        <v>0</v>
      </c>
      <c r="H190" s="52">
        <f>SUM(H173:H189)*Z191</f>
        <v>456.82877635387973</v>
      </c>
      <c r="I190" s="52">
        <f t="shared" ref="I190:V190" si="72">SUM(I173:I189)*AA191</f>
        <v>852.30805535546119</v>
      </c>
      <c r="J190" s="52">
        <f t="shared" si="72"/>
        <v>1179.1108317744947</v>
      </c>
      <c r="K190" s="52">
        <f t="shared" si="72"/>
        <v>1438.4809752172839</v>
      </c>
      <c r="L190" s="52">
        <f t="shared" si="72"/>
        <v>1642.4874736763734</v>
      </c>
      <c r="M190" s="52">
        <f t="shared" si="72"/>
        <v>1798.3520612281311</v>
      </c>
      <c r="N190" s="52">
        <f t="shared" si="72"/>
        <v>1539.1562297540909</v>
      </c>
      <c r="O190" s="52">
        <f t="shared" si="72"/>
        <v>1285.7324876639277</v>
      </c>
      <c r="P190" s="52">
        <f t="shared" si="72"/>
        <v>1048.3564601438316</v>
      </c>
      <c r="Q190" s="52">
        <f t="shared" si="72"/>
        <v>836.54075562488242</v>
      </c>
      <c r="R190" s="52">
        <f t="shared" si="72"/>
        <v>655.09236178216577</v>
      </c>
      <c r="S190" s="52">
        <f t="shared" si="72"/>
        <v>504.93749002417223</v>
      </c>
      <c r="T190" s="52">
        <f t="shared" si="72"/>
        <v>380.03548263901729</v>
      </c>
      <c r="U190" s="52">
        <f t="shared" si="72"/>
        <v>277.75148981124721</v>
      </c>
      <c r="V190" s="52">
        <f t="shared" si="72"/>
        <v>198.18740590911824</v>
      </c>
      <c r="W190" s="62"/>
      <c r="X190" s="17"/>
      <c r="Y190" s="17"/>
      <c r="Z190" s="62">
        <f t="shared" ref="Z190:AN190" si="73">SUM(Z173:Z189)</f>
        <v>31.406978374329228</v>
      </c>
      <c r="AA190" s="62">
        <f t="shared" si="73"/>
        <v>60.038030343714553</v>
      </c>
      <c r="AB190" s="62">
        <f t="shared" si="73"/>
        <v>85.229077692681727</v>
      </c>
      <c r="AC190" s="62">
        <f t="shared" si="73"/>
        <v>106.4379904637848</v>
      </c>
      <c r="AD190" s="62">
        <f t="shared" si="73"/>
        <v>124.0760523097269</v>
      </c>
      <c r="AE190" s="62">
        <f t="shared" si="73"/>
        <v>138.28246002928816</v>
      </c>
      <c r="AF190" s="62">
        <f t="shared" si="73"/>
        <v>138.28246002928816</v>
      </c>
      <c r="AG190" s="62">
        <f t="shared" si="73"/>
        <v>138.28246002928816</v>
      </c>
      <c r="AH190" s="62">
        <f t="shared" si="73"/>
        <v>138.28246002928816</v>
      </c>
      <c r="AI190" s="62">
        <f t="shared" si="73"/>
        <v>138.28246002928816</v>
      </c>
      <c r="AJ190" s="62">
        <f t="shared" si="73"/>
        <v>138.28246002928816</v>
      </c>
      <c r="AK190" s="62">
        <f t="shared" si="73"/>
        <v>138.28246002928816</v>
      </c>
      <c r="AL190" s="62">
        <f t="shared" si="73"/>
        <v>138.28246002928816</v>
      </c>
      <c r="AM190" s="62">
        <f t="shared" si="73"/>
        <v>138.28246002928816</v>
      </c>
      <c r="AN190" s="62">
        <f t="shared" si="73"/>
        <v>138.28246002928816</v>
      </c>
      <c r="AO190" s="69" t="s">
        <v>395</v>
      </c>
    </row>
    <row r="191" spans="1:41" x14ac:dyDescent="0.35">
      <c r="A191" s="17"/>
      <c r="C191" s="71"/>
      <c r="D191" s="72"/>
      <c r="E191" s="74"/>
      <c r="F191" s="73"/>
      <c r="G191" s="73"/>
      <c r="H191" s="73"/>
      <c r="I191" s="73"/>
      <c r="J191" s="73"/>
      <c r="K191" s="73"/>
      <c r="L191" s="73"/>
      <c r="M191" s="73"/>
      <c r="N191" s="54" t="s">
        <v>403</v>
      </c>
      <c r="O191" s="73"/>
      <c r="P191" s="73"/>
      <c r="Q191" s="73"/>
      <c r="R191" s="73"/>
      <c r="S191" s="73"/>
      <c r="T191" s="73"/>
      <c r="U191" s="73"/>
      <c r="V191" s="73"/>
      <c r="W191" s="73"/>
      <c r="X191" s="17"/>
      <c r="Y191" s="17"/>
      <c r="Z191" s="70">
        <f t="shared" ref="Z191:AN191" si="74">Z134/Z190</f>
        <v>1</v>
      </c>
      <c r="AA191" s="70">
        <f t="shared" si="74"/>
        <v>1</v>
      </c>
      <c r="AB191" s="70">
        <f t="shared" si="74"/>
        <v>1</v>
      </c>
      <c r="AC191" s="70">
        <f t="shared" si="74"/>
        <v>1</v>
      </c>
      <c r="AD191" s="70">
        <f t="shared" si="74"/>
        <v>1</v>
      </c>
      <c r="AE191" s="70">
        <f t="shared" si="74"/>
        <v>1</v>
      </c>
      <c r="AF191" s="70">
        <f t="shared" si="74"/>
        <v>0.85587036205967915</v>
      </c>
      <c r="AG191" s="70">
        <f t="shared" si="74"/>
        <v>0.71495037895186941</v>
      </c>
      <c r="AH191" s="70">
        <f t="shared" si="74"/>
        <v>0.58295396254495779</v>
      </c>
      <c r="AI191" s="70">
        <f t="shared" si="74"/>
        <v>0.46517073806648945</v>
      </c>
      <c r="AJ191" s="70">
        <f t="shared" si="74"/>
        <v>0.36427370141016208</v>
      </c>
      <c r="AK191" s="70">
        <f t="shared" si="74"/>
        <v>0.28077788599376929</v>
      </c>
      <c r="AL191" s="70">
        <f t="shared" si="74"/>
        <v>0.21132429563290481</v>
      </c>
      <c r="AM191" s="70">
        <f t="shared" si="74"/>
        <v>0.15444778350105989</v>
      </c>
      <c r="AN191" s="70">
        <f t="shared" si="74"/>
        <v>0.11020500945391752</v>
      </c>
      <c r="AO191" s="69" t="s">
        <v>396</v>
      </c>
    </row>
    <row r="192" spans="1:41" x14ac:dyDescent="0.35">
      <c r="A192" s="17"/>
      <c r="C192" s="9" t="s">
        <v>270</v>
      </c>
      <c r="D192" s="10" t="s">
        <v>20</v>
      </c>
      <c r="E192" s="23"/>
      <c r="F192" s="22">
        <f>F169*F136+F190*F137</f>
        <v>0</v>
      </c>
      <c r="G192" s="22">
        <f t="shared" ref="G192:V192" si="75">G169*G136+G190*G137</f>
        <v>0</v>
      </c>
      <c r="H192" s="22">
        <f t="shared" si="75"/>
        <v>92.624011996816051</v>
      </c>
      <c r="I192" s="22">
        <f t="shared" si="75"/>
        <v>175.26869651789158</v>
      </c>
      <c r="J192" s="22">
        <f t="shared" si="75"/>
        <v>246.22342076327251</v>
      </c>
      <c r="K192" s="22">
        <f t="shared" si="75"/>
        <v>305.21765825270302</v>
      </c>
      <c r="L192" s="22">
        <f t="shared" si="75"/>
        <v>353.698600797898</v>
      </c>
      <c r="M192" s="22">
        <f t="shared" si="75"/>
        <v>392.60534315198737</v>
      </c>
      <c r="N192" s="22">
        <f t="shared" si="75"/>
        <v>353.47215021876923</v>
      </c>
      <c r="O192" s="22">
        <f t="shared" si="75"/>
        <v>313.27310665494804</v>
      </c>
      <c r="P192" s="22">
        <f t="shared" si="75"/>
        <v>274.22078663239444</v>
      </c>
      <c r="Q192" s="22">
        <f t="shared" si="75"/>
        <v>238.52324416852156</v>
      </c>
      <c r="R192" s="22">
        <f t="shared" si="75"/>
        <v>205.54838738740824</v>
      </c>
      <c r="S192" s="22">
        <f t="shared" si="75"/>
        <v>178.30598897477859</v>
      </c>
      <c r="T192" s="22">
        <f t="shared" si="75"/>
        <v>155.68485353659725</v>
      </c>
      <c r="U192" s="22">
        <f>U169*U136+U190*U137</f>
        <v>137.18701409779237</v>
      </c>
      <c r="V192" s="22">
        <f t="shared" si="75"/>
        <v>122.85295529549651</v>
      </c>
      <c r="W192" s="62"/>
      <c r="X192" s="17"/>
      <c r="Y192" s="17"/>
      <c r="Z192" s="17"/>
      <c r="AA192" s="17"/>
      <c r="AB192" s="17"/>
      <c r="AC192" s="17"/>
      <c r="AD192" s="17"/>
      <c r="AE192" s="17"/>
      <c r="AF192" s="17"/>
      <c r="AG192" s="17"/>
      <c r="AH192" s="17"/>
      <c r="AI192" s="17"/>
      <c r="AJ192" s="17"/>
      <c r="AK192" s="17"/>
      <c r="AL192" s="3"/>
      <c r="AM192" s="3"/>
      <c r="AN192" s="3"/>
      <c r="AO192" s="3"/>
    </row>
    <row r="193" spans="1:41" ht="12" customHeight="1" x14ac:dyDescent="0.35">
      <c r="A193" s="17"/>
      <c r="C193" s="71"/>
      <c r="D193" s="72"/>
      <c r="E193" s="74"/>
      <c r="F193" s="73"/>
      <c r="G193" s="73"/>
      <c r="H193" s="73"/>
      <c r="I193" s="73"/>
      <c r="J193" s="73"/>
      <c r="K193" s="73"/>
      <c r="L193" s="73"/>
      <c r="M193" s="73"/>
      <c r="N193" s="73"/>
      <c r="O193" s="73"/>
      <c r="P193" s="73"/>
      <c r="Q193" s="73"/>
      <c r="R193" s="73"/>
      <c r="S193" s="73"/>
      <c r="T193" s="73"/>
      <c r="U193" s="73"/>
      <c r="V193" s="73"/>
      <c r="W193" s="73"/>
      <c r="X193" s="17"/>
      <c r="Y193" s="17"/>
      <c r="Z193" s="17"/>
      <c r="AA193" s="17"/>
      <c r="AB193" s="17"/>
      <c r="AC193" s="17"/>
      <c r="AD193" s="17"/>
      <c r="AE193" s="17"/>
      <c r="AF193" s="17"/>
      <c r="AG193" s="17"/>
      <c r="AH193" s="17"/>
      <c r="AI193" s="17"/>
      <c r="AJ193" s="17"/>
      <c r="AK193" s="17"/>
      <c r="AL193" s="3"/>
      <c r="AM193" s="3"/>
      <c r="AN193" s="3"/>
      <c r="AO193" s="3"/>
    </row>
    <row r="194" spans="1:41" s="3" customFormat="1" ht="12" customHeight="1" x14ac:dyDescent="0.3">
      <c r="A194" s="17"/>
      <c r="C194" s="9" t="s">
        <v>348</v>
      </c>
      <c r="D194" s="10" t="s">
        <v>20</v>
      </c>
      <c r="E194" s="17"/>
      <c r="F194" s="22">
        <f>F192-F139</f>
        <v>0</v>
      </c>
      <c r="G194" s="22">
        <f t="shared" ref="G194:V194" si="76">G192-G139</f>
        <v>0</v>
      </c>
      <c r="H194" s="22">
        <f t="shared" si="76"/>
        <v>-123.80018138040069</v>
      </c>
      <c r="I194" s="22">
        <f t="shared" si="76"/>
        <v>-244.56945213194277</v>
      </c>
      <c r="J194" s="22">
        <f t="shared" si="76"/>
        <v>-358.99388537189247</v>
      </c>
      <c r="K194" s="22">
        <f t="shared" si="76"/>
        <v>-462.73969058213436</v>
      </c>
      <c r="L194" s="22">
        <f t="shared" si="76"/>
        <v>-554.92609523854662</v>
      </c>
      <c r="M194" s="22">
        <f t="shared" si="76"/>
        <v>-634.1776711194384</v>
      </c>
      <c r="N194" s="22">
        <f t="shared" si="76"/>
        <v>-568.94147100672853</v>
      </c>
      <c r="O194" s="22">
        <f t="shared" si="76"/>
        <v>-502.0088056030994</v>
      </c>
      <c r="P194" s="22">
        <f t="shared" si="76"/>
        <v>-437.006538213738</v>
      </c>
      <c r="Q194" s="22">
        <f t="shared" si="76"/>
        <v>-377.621145809653</v>
      </c>
      <c r="R194" s="22">
        <f t="shared" si="76"/>
        <v>-322.9187210873269</v>
      </c>
      <c r="S194" s="22">
        <f>S192-S139</f>
        <v>-277.73671830361201</v>
      </c>
      <c r="T194" s="22">
        <f t="shared" si="76"/>
        <v>-240.22858034823145</v>
      </c>
      <c r="U194" s="22">
        <f>U192-U139</f>
        <v>-209.56368862556786</v>
      </c>
      <c r="V194" s="22">
        <f t="shared" si="76"/>
        <v>-185.81441018624415</v>
      </c>
      <c r="W194" s="62"/>
      <c r="X194" s="22"/>
      <c r="Y194" s="22"/>
      <c r="Z194" s="22"/>
      <c r="AA194" s="22"/>
      <c r="AB194" s="22"/>
      <c r="AC194" s="22"/>
      <c r="AD194" s="22"/>
      <c r="AE194" s="17"/>
      <c r="AF194" s="17"/>
      <c r="AG194" s="17"/>
      <c r="AH194" s="17"/>
      <c r="AI194" s="17"/>
      <c r="AJ194" s="17"/>
      <c r="AK194" s="17"/>
    </row>
    <row r="195" spans="1:41" ht="12" customHeight="1" x14ac:dyDescent="0.35">
      <c r="A195" s="17"/>
      <c r="C195" s="71"/>
      <c r="D195" s="72"/>
      <c r="E195" s="74"/>
      <c r="F195" s="73"/>
      <c r="G195" s="73"/>
      <c r="H195" s="73"/>
      <c r="I195" s="73"/>
      <c r="J195" s="73"/>
      <c r="K195" s="73"/>
      <c r="L195" s="73"/>
      <c r="M195" s="73"/>
      <c r="N195" s="73"/>
      <c r="O195" s="73"/>
      <c r="P195" s="73"/>
      <c r="Q195" s="73"/>
      <c r="R195" s="73"/>
      <c r="S195" s="73"/>
      <c r="T195" s="73"/>
      <c r="U195" s="73"/>
      <c r="V195" s="73"/>
      <c r="W195" s="73"/>
      <c r="X195" s="17"/>
      <c r="AJ195" s="25"/>
      <c r="AK195" s="25"/>
    </row>
    <row r="196" spans="1:41" ht="12" customHeight="1" x14ac:dyDescent="0.35">
      <c r="A196" s="17"/>
      <c r="C196" s="11" t="s">
        <v>349</v>
      </c>
      <c r="D196" s="13" t="s">
        <v>20</v>
      </c>
      <c r="E196" s="25"/>
      <c r="F196" s="22">
        <f>F79+F194</f>
        <v>0</v>
      </c>
      <c r="G196" s="22">
        <f t="shared" ref="G196:V196" si="77">G79+G194</f>
        <v>0</v>
      </c>
      <c r="H196" s="22">
        <f t="shared" si="77"/>
        <v>500.35735350683979</v>
      </c>
      <c r="I196" s="22">
        <f t="shared" si="77"/>
        <v>299.38177902812902</v>
      </c>
      <c r="J196" s="22">
        <f t="shared" si="77"/>
        <v>112.00718480027274</v>
      </c>
      <c r="K196" s="22">
        <f t="shared" si="77"/>
        <v>-68.381235075155757</v>
      </c>
      <c r="L196" s="22">
        <f t="shared" si="77"/>
        <v>-234.19872951234828</v>
      </c>
      <c r="M196" s="22">
        <f t="shared" si="77"/>
        <v>-373.20932295725419</v>
      </c>
      <c r="N196" s="22">
        <f t="shared" si="77"/>
        <v>-563.12175343392687</v>
      </c>
      <c r="O196" s="22">
        <f t="shared" si="77"/>
        <v>-500.47096922626321</v>
      </c>
      <c r="P196" s="22">
        <f t="shared" si="77"/>
        <v>-436.64169365215662</v>
      </c>
      <c r="Q196" s="22">
        <f t="shared" si="77"/>
        <v>-375.80890001351992</v>
      </c>
      <c r="R196" s="22">
        <f t="shared" si="77"/>
        <v>-319.50163715486838</v>
      </c>
      <c r="S196" s="22">
        <f t="shared" si="77"/>
        <v>-272.74166940336772</v>
      </c>
      <c r="T196" s="22">
        <f t="shared" si="77"/>
        <v>-234.17894235414636</v>
      </c>
      <c r="U196" s="22">
        <f t="shared" si="77"/>
        <v>-203.22459978435913</v>
      </c>
      <c r="V196" s="22">
        <f t="shared" si="77"/>
        <v>-179.56399563357888</v>
      </c>
      <c r="W196" s="62"/>
      <c r="X196" s="22"/>
      <c r="Y196" s="22"/>
      <c r="Z196" s="22"/>
      <c r="AA196" s="22"/>
      <c r="AB196" s="22"/>
      <c r="AC196" s="22"/>
      <c r="AD196" s="22"/>
      <c r="AJ196" s="25"/>
      <c r="AK196" s="25"/>
    </row>
    <row r="197" spans="1:41" s="25" customFormat="1" ht="12" customHeight="1" x14ac:dyDescent="0.35">
      <c r="A197" s="17"/>
      <c r="C197" s="71"/>
      <c r="D197" s="72"/>
      <c r="E197" s="74"/>
      <c r="F197" s="73"/>
      <c r="G197" s="73"/>
      <c r="H197" s="73"/>
      <c r="I197" s="73"/>
      <c r="J197" s="73"/>
      <c r="K197" s="73"/>
      <c r="L197" s="73"/>
      <c r="M197" s="73"/>
      <c r="N197" s="73"/>
      <c r="O197" s="73"/>
      <c r="P197" s="73"/>
      <c r="Q197" s="73"/>
      <c r="R197" s="73"/>
      <c r="S197" s="73"/>
      <c r="T197" s="73"/>
      <c r="U197" s="73"/>
      <c r="V197" s="73"/>
      <c r="W197" s="73"/>
      <c r="Y197" s="16"/>
      <c r="Z197" s="16"/>
      <c r="AA197" s="16"/>
      <c r="AB197" s="16"/>
      <c r="AC197" s="16"/>
      <c r="AD197" s="16"/>
    </row>
    <row r="198" spans="1:41" ht="12" customHeight="1" x14ac:dyDescent="0.35">
      <c r="A198" s="17"/>
      <c r="C198" s="9" t="s">
        <v>273</v>
      </c>
      <c r="D198" s="10" t="s">
        <v>20</v>
      </c>
      <c r="E198" s="25"/>
      <c r="F198" s="22">
        <f>F196</f>
        <v>0</v>
      </c>
      <c r="G198" s="22">
        <f>IF(G$9&gt;$D$6,0,F198+G196)</f>
        <v>0</v>
      </c>
      <c r="H198" s="22">
        <f>IF(H$9&gt;$D$6,0,G198+H196)</f>
        <v>500.35735350683979</v>
      </c>
      <c r="I198" s="22">
        <f t="shared" ref="I198:V198" si="78">IF(I$9&gt;$D$6,0,H198+I196)</f>
        <v>799.7391325349688</v>
      </c>
      <c r="J198" s="22">
        <f t="shared" si="78"/>
        <v>911.74631733524154</v>
      </c>
      <c r="K198" s="22">
        <f t="shared" si="78"/>
        <v>843.36508226008573</v>
      </c>
      <c r="L198" s="22">
        <f t="shared" si="78"/>
        <v>609.16635274773739</v>
      </c>
      <c r="M198" s="22">
        <f t="shared" si="78"/>
        <v>235.9570297904832</v>
      </c>
      <c r="N198" s="22">
        <f t="shared" si="78"/>
        <v>-327.16472364344366</v>
      </c>
      <c r="O198" s="22">
        <f t="shared" si="78"/>
        <v>-827.63569286970687</v>
      </c>
      <c r="P198" s="22">
        <f t="shared" si="78"/>
        <v>-1264.2773865218635</v>
      </c>
      <c r="Q198" s="22">
        <f t="shared" si="78"/>
        <v>-1640.0862865353834</v>
      </c>
      <c r="R198" s="22">
        <f t="shared" si="78"/>
        <v>-1959.5879236902517</v>
      </c>
      <c r="S198" s="22">
        <f t="shared" si="78"/>
        <v>-2232.3295930936192</v>
      </c>
      <c r="T198" s="22">
        <f t="shared" si="78"/>
        <v>-2466.5085354477656</v>
      </c>
      <c r="U198" s="22">
        <f t="shared" si="78"/>
        <v>-2669.7331352321248</v>
      </c>
      <c r="V198" s="22">
        <f t="shared" si="78"/>
        <v>-2849.2971308657038</v>
      </c>
      <c r="W198" s="62"/>
      <c r="AF198" s="17"/>
      <c r="AJ198" s="25"/>
      <c r="AK198" s="25"/>
    </row>
    <row r="199" spans="1:41" ht="12" customHeight="1" x14ac:dyDescent="0.35">
      <c r="C199" s="71"/>
      <c r="D199" s="72"/>
      <c r="E199" s="74"/>
      <c r="F199" s="73"/>
      <c r="G199" s="73"/>
      <c r="H199" s="73"/>
      <c r="I199" s="73"/>
      <c r="J199" s="73"/>
      <c r="K199" s="73"/>
      <c r="L199" s="73"/>
      <c r="M199" s="73"/>
      <c r="N199" s="73"/>
      <c r="O199" s="73"/>
      <c r="P199" s="73"/>
      <c r="Q199" s="73"/>
      <c r="R199" s="73"/>
      <c r="S199" s="73"/>
      <c r="T199" s="73"/>
      <c r="U199" s="73"/>
      <c r="V199" s="73"/>
      <c r="W199" s="73"/>
      <c r="X199" s="17"/>
      <c r="Y199" s="17"/>
      <c r="Z199" s="17"/>
      <c r="AA199" s="17"/>
      <c r="AB199" s="17"/>
      <c r="AC199" s="17"/>
      <c r="AD199" s="17"/>
      <c r="AE199" s="17"/>
      <c r="AF199" s="17"/>
      <c r="AG199" s="17"/>
      <c r="AH199" s="17"/>
      <c r="AI199" s="17"/>
      <c r="AJ199" s="17"/>
      <c r="AK199" s="17"/>
      <c r="AL199" s="3"/>
      <c r="AM199" s="3"/>
      <c r="AN199" s="3"/>
      <c r="AO199" s="3"/>
    </row>
    <row r="200" spans="1:41" ht="12" customHeight="1" x14ac:dyDescent="0.35">
      <c r="C200" s="71"/>
      <c r="D200" s="72"/>
      <c r="E200" s="74"/>
      <c r="F200" s="73"/>
      <c r="G200" s="73"/>
      <c r="H200" s="73"/>
      <c r="I200" s="73"/>
      <c r="J200" s="73"/>
      <c r="K200" s="73"/>
      <c r="L200" s="73"/>
      <c r="M200" s="73"/>
      <c r="N200" s="73"/>
      <c r="O200" s="73"/>
      <c r="P200" s="73"/>
      <c r="Q200" s="73"/>
      <c r="R200" s="73"/>
      <c r="S200" s="73"/>
      <c r="T200" s="73"/>
      <c r="U200" s="73"/>
      <c r="V200" s="73"/>
      <c r="W200" s="73"/>
      <c r="X200" s="17"/>
      <c r="Y200" s="17"/>
      <c r="Z200" s="17"/>
      <c r="AA200" s="17"/>
      <c r="AB200" s="17"/>
      <c r="AC200" s="17"/>
      <c r="AD200" s="17"/>
      <c r="AE200" s="17"/>
      <c r="AF200" s="17"/>
      <c r="AG200" s="17"/>
      <c r="AH200" s="17"/>
      <c r="AI200" s="17"/>
      <c r="AJ200" s="17"/>
      <c r="AK200" s="17"/>
      <c r="AL200" s="3"/>
      <c r="AM200" s="3"/>
      <c r="AN200" s="3"/>
      <c r="AO200" s="3"/>
    </row>
    <row r="201" spans="1:41" x14ac:dyDescent="0.35">
      <c r="C201" s="11" t="s">
        <v>353</v>
      </c>
      <c r="V201" s="25"/>
      <c r="W201" s="25"/>
    </row>
    <row r="202" spans="1:41" x14ac:dyDescent="0.35">
      <c r="C202" s="3" t="s">
        <v>362</v>
      </c>
      <c r="D202" s="76">
        <v>1.5</v>
      </c>
      <c r="F202" s="34"/>
      <c r="G202" s="6"/>
      <c r="H202" s="6"/>
      <c r="I202" s="6"/>
      <c r="J202" s="6"/>
      <c r="K202" s="6"/>
      <c r="L202" s="6"/>
      <c r="M202" s="6"/>
      <c r="N202" s="6"/>
      <c r="O202" s="34"/>
      <c r="P202" s="34"/>
      <c r="Q202" s="34"/>
      <c r="R202" s="34"/>
      <c r="S202" s="34"/>
      <c r="T202" s="34"/>
      <c r="U202" s="34"/>
      <c r="V202" s="25"/>
      <c r="W202" s="25"/>
    </row>
    <row r="203" spans="1:41" x14ac:dyDescent="0.35">
      <c r="C203" s="3" t="s">
        <v>363</v>
      </c>
      <c r="D203" s="76">
        <v>2.5</v>
      </c>
      <c r="F203" s="34"/>
      <c r="G203" s="6"/>
      <c r="H203" s="6"/>
      <c r="I203" s="6"/>
      <c r="J203" s="6"/>
      <c r="K203" s="6"/>
      <c r="L203" s="6"/>
      <c r="M203" s="6"/>
      <c r="N203" s="6"/>
      <c r="O203" s="34"/>
      <c r="P203" s="34"/>
      <c r="Q203" s="34"/>
      <c r="R203" s="34"/>
      <c r="S203" s="34"/>
      <c r="T203" s="34"/>
      <c r="U203" s="34"/>
      <c r="V203" s="25"/>
      <c r="W203" s="25"/>
    </row>
    <row r="204" spans="1:41" x14ac:dyDescent="0.35">
      <c r="C204" s="3" t="s">
        <v>365</v>
      </c>
      <c r="D204" s="108">
        <v>4</v>
      </c>
      <c r="F204" s="34"/>
      <c r="G204" s="6"/>
      <c r="H204" s="6"/>
      <c r="I204" s="6"/>
      <c r="J204" s="6"/>
      <c r="K204" s="6"/>
      <c r="L204" s="6"/>
      <c r="M204" s="6"/>
      <c r="N204" s="6"/>
      <c r="O204" s="34"/>
      <c r="P204" s="34"/>
      <c r="Q204" s="34"/>
      <c r="R204" s="34"/>
      <c r="S204" s="34"/>
      <c r="T204" s="34"/>
      <c r="U204" s="34"/>
      <c r="V204" s="25"/>
      <c r="W204" s="25"/>
    </row>
    <row r="205" spans="1:41" x14ac:dyDescent="0.35">
      <c r="C205" s="3" t="s">
        <v>366</v>
      </c>
      <c r="D205" s="108">
        <v>14</v>
      </c>
      <c r="F205" s="34"/>
      <c r="G205" s="34"/>
      <c r="H205" s="34"/>
      <c r="I205" s="34"/>
      <c r="J205" s="34"/>
      <c r="K205" s="34"/>
      <c r="L205" s="34"/>
      <c r="M205" s="34"/>
      <c r="N205" s="34"/>
      <c r="O205" s="34"/>
      <c r="P205" s="34"/>
      <c r="Q205" s="34"/>
      <c r="R205" s="34"/>
      <c r="S205" s="34"/>
      <c r="T205" s="34"/>
      <c r="U205" s="34"/>
      <c r="V205" s="25"/>
      <c r="W205" s="25"/>
    </row>
    <row r="206" spans="1:41" x14ac:dyDescent="0.35">
      <c r="C206" s="3"/>
      <c r="D206" s="77"/>
      <c r="F206" s="34"/>
      <c r="G206" s="34"/>
      <c r="H206" s="34"/>
      <c r="I206" s="34"/>
      <c r="J206" s="34"/>
      <c r="K206" s="34"/>
      <c r="L206" s="34"/>
      <c r="M206" s="34"/>
      <c r="N206" s="34"/>
      <c r="O206" s="34"/>
      <c r="P206" s="34"/>
      <c r="Q206" s="34"/>
      <c r="R206" s="34"/>
      <c r="S206" s="34"/>
      <c r="T206" s="34"/>
      <c r="U206" s="34"/>
      <c r="V206" s="34"/>
      <c r="W206" s="43" t="s">
        <v>392</v>
      </c>
    </row>
    <row r="207" spans="1:41" x14ac:dyDescent="0.35">
      <c r="C207" s="77" t="s">
        <v>364</v>
      </c>
      <c r="D207" s="58"/>
      <c r="E207" s="58"/>
      <c r="F207" s="78"/>
      <c r="G207" s="78"/>
      <c r="H207" s="78">
        <f t="shared" ref="H207:V207" si="79">(H14*$D$23)*$D$202</f>
        <v>25.507717632274595</v>
      </c>
      <c r="I207" s="78">
        <f t="shared" si="79"/>
        <v>23.866259767491783</v>
      </c>
      <c r="J207" s="78">
        <f t="shared" si="79"/>
        <v>21.715723818920168</v>
      </c>
      <c r="K207" s="78">
        <f t="shared" si="79"/>
        <v>19.078337214405224</v>
      </c>
      <c r="L207" s="78">
        <f t="shared" si="79"/>
        <v>16.279936691921115</v>
      </c>
      <c r="M207" s="78">
        <f t="shared" si="79"/>
        <v>13.376320843415199</v>
      </c>
      <c r="N207" s="78">
        <f t="shared" si="79"/>
        <v>10.886297774064154</v>
      </c>
      <c r="O207" s="78">
        <f t="shared" si="79"/>
        <v>8.5418959476070988</v>
      </c>
      <c r="P207" s="78">
        <f t="shared" si="79"/>
        <v>6.4589741534843093</v>
      </c>
      <c r="Q207" s="78">
        <f t="shared" si="79"/>
        <v>4.7343882506061528</v>
      </c>
      <c r="R207" s="78">
        <f t="shared" si="79"/>
        <v>3.7152865227564851</v>
      </c>
      <c r="S207" s="78">
        <f t="shared" si="79"/>
        <v>2.89000297329732</v>
      </c>
      <c r="T207" s="78">
        <f t="shared" si="79"/>
        <v>2.2425273803746153</v>
      </c>
      <c r="U207" s="78">
        <f t="shared" si="79"/>
        <v>1.7140063835790678</v>
      </c>
      <c r="V207" s="78">
        <f t="shared" si="79"/>
        <v>1.2790738202996632</v>
      </c>
      <c r="W207" s="79">
        <f>SUM(H207:V207)</f>
        <v>162.28674917449692</v>
      </c>
    </row>
    <row r="208" spans="1:41" x14ac:dyDescent="0.35">
      <c r="C208" s="77" t="s">
        <v>367</v>
      </c>
      <c r="D208" s="58"/>
      <c r="E208" s="58"/>
      <c r="F208" s="78"/>
      <c r="G208" s="78"/>
      <c r="H208" s="78">
        <f t="shared" ref="H208:V208" si="80">(H14*$D$24)*$D$203</f>
        <v>48.106660446833665</v>
      </c>
      <c r="I208" s="78">
        <f t="shared" si="80"/>
        <v>45.01092850886608</v>
      </c>
      <c r="J208" s="78">
        <f t="shared" si="80"/>
        <v>40.955093167261722</v>
      </c>
      <c r="K208" s="78">
        <f t="shared" si="80"/>
        <v>35.981074571027392</v>
      </c>
      <c r="L208" s="78">
        <f t="shared" si="80"/>
        <v>30.703389375114384</v>
      </c>
      <c r="M208" s="78">
        <f t="shared" si="80"/>
        <v>25.227271766090066</v>
      </c>
      <c r="N208" s="78">
        <f t="shared" si="80"/>
        <v>20.531175626524501</v>
      </c>
      <c r="O208" s="78">
        <f t="shared" si="80"/>
        <v>16.109716041539702</v>
      </c>
      <c r="P208" s="78">
        <f t="shared" si="80"/>
        <v>12.181398622799355</v>
      </c>
      <c r="Q208" s="78">
        <f t="shared" si="80"/>
        <v>8.9288901217572185</v>
      </c>
      <c r="R208" s="78">
        <f t="shared" si="80"/>
        <v>7.006900020988108</v>
      </c>
      <c r="S208" s="78">
        <f t="shared" si="80"/>
        <v>5.4504442040256471</v>
      </c>
      <c r="T208" s="78">
        <f t="shared" si="80"/>
        <v>4.2293279542152824</v>
      </c>
      <c r="U208" s="78">
        <f t="shared" si="80"/>
        <v>3.2325558988552587</v>
      </c>
      <c r="V208" s="78">
        <f t="shared" si="80"/>
        <v>2.4122883453019965</v>
      </c>
      <c r="W208" s="79">
        <f>SUM(H208:V208)</f>
        <v>306.06711467120033</v>
      </c>
    </row>
    <row r="209" spans="3:23" x14ac:dyDescent="0.35">
      <c r="C209" s="77" t="s">
        <v>368</v>
      </c>
      <c r="D209" s="58"/>
      <c r="E209" s="58"/>
      <c r="F209" s="78"/>
      <c r="G209" s="78"/>
      <c r="H209" s="78">
        <f t="shared" ref="H209:V209" si="81">(H14*$D$25)*$D$204</f>
        <v>23.270198541724191</v>
      </c>
      <c r="I209" s="78">
        <f t="shared" si="81"/>
        <v>21.772728208939871</v>
      </c>
      <c r="J209" s="78">
        <f t="shared" si="81"/>
        <v>19.810835764628926</v>
      </c>
      <c r="K209" s="78">
        <f t="shared" si="81"/>
        <v>17.404798862264414</v>
      </c>
      <c r="L209" s="78">
        <f t="shared" si="81"/>
        <v>14.851872069822774</v>
      </c>
      <c r="M209" s="78">
        <f t="shared" si="81"/>
        <v>12.202959365922638</v>
      </c>
      <c r="N209" s="78">
        <f t="shared" si="81"/>
        <v>9.9313593728304568</v>
      </c>
      <c r="O209" s="78">
        <f t="shared" si="81"/>
        <v>7.7926068293959503</v>
      </c>
      <c r="P209" s="78">
        <f t="shared" si="81"/>
        <v>5.8923974733541078</v>
      </c>
      <c r="Q209" s="78">
        <f t="shared" si="81"/>
        <v>4.3190910356407013</v>
      </c>
      <c r="R209" s="78">
        <f t="shared" si="81"/>
        <v>3.3893841961988991</v>
      </c>
      <c r="S209" s="78">
        <f t="shared" si="81"/>
        <v>2.636493940551941</v>
      </c>
      <c r="T209" s="78">
        <f t="shared" si="81"/>
        <v>2.0458144522715789</v>
      </c>
      <c r="U209" s="78">
        <f t="shared" si="81"/>
        <v>1.5636549464230092</v>
      </c>
      <c r="V209" s="78">
        <f t="shared" si="81"/>
        <v>1.1668743623786402</v>
      </c>
      <c r="W209" s="79">
        <f t="shared" ref="W209:W219" si="82">SUM(H209:V209)</f>
        <v>148.05106942234809</v>
      </c>
    </row>
    <row r="210" spans="3:23" x14ac:dyDescent="0.35">
      <c r="C210" s="85" t="s">
        <v>369</v>
      </c>
      <c r="D210" s="86"/>
      <c r="E210" s="86"/>
      <c r="F210" s="87"/>
      <c r="G210" s="87"/>
      <c r="H210" s="87">
        <f t="shared" ref="H210:V210" si="83">(H14*$D$26)*$D$205</f>
        <v>37.590320721246769</v>
      </c>
      <c r="I210" s="87">
        <f t="shared" si="83"/>
        <v>35.171330183672097</v>
      </c>
      <c r="J210" s="87">
        <f t="shared" si="83"/>
        <v>32.00211931209288</v>
      </c>
      <c r="K210" s="87">
        <f t="shared" si="83"/>
        <v>28.115444315965586</v>
      </c>
      <c r="L210" s="87">
        <f t="shared" si="83"/>
        <v>23.991485651252169</v>
      </c>
      <c r="M210" s="87">
        <f t="shared" si="83"/>
        <v>19.712472821875028</v>
      </c>
      <c r="N210" s="87">
        <f t="shared" si="83"/>
        <v>16.042965140726121</v>
      </c>
      <c r="O210" s="87">
        <f t="shared" si="83"/>
        <v>12.588057185947303</v>
      </c>
      <c r="P210" s="87">
        <f t="shared" si="83"/>
        <v>9.5184882261874026</v>
      </c>
      <c r="Q210" s="87">
        <f t="shared" si="83"/>
        <v>6.9769932114195932</v>
      </c>
      <c r="R210" s="87">
        <f t="shared" si="83"/>
        <v>5.4751590861674524</v>
      </c>
      <c r="S210" s="87">
        <f t="shared" si="83"/>
        <v>4.2589517501223657</v>
      </c>
      <c r="T210" s="87">
        <f t="shared" si="83"/>
        <v>3.3047771921310116</v>
      </c>
      <c r="U210" s="87">
        <f t="shared" si="83"/>
        <v>2.5259041442217836</v>
      </c>
      <c r="V210" s="87">
        <f t="shared" si="83"/>
        <v>1.8849508930731875</v>
      </c>
      <c r="W210" s="88">
        <f t="shared" si="82"/>
        <v>239.15941983610074</v>
      </c>
    </row>
    <row r="211" spans="3:23" x14ac:dyDescent="0.35">
      <c r="C211" s="80" t="s">
        <v>375</v>
      </c>
      <c r="D211" s="58"/>
      <c r="E211" s="58"/>
      <c r="F211" s="83"/>
      <c r="G211" s="83"/>
      <c r="H211" s="83">
        <f t="shared" ref="H211:V211" si="84">SUM(H207:H210)</f>
        <v>134.47489734207923</v>
      </c>
      <c r="I211" s="83">
        <f t="shared" si="84"/>
        <v>125.82124666896982</v>
      </c>
      <c r="J211" s="83">
        <f t="shared" si="84"/>
        <v>114.48377206290368</v>
      </c>
      <c r="K211" s="83">
        <f t="shared" si="84"/>
        <v>100.57965496366262</v>
      </c>
      <c r="L211" s="83">
        <f t="shared" si="84"/>
        <v>85.826683788110444</v>
      </c>
      <c r="M211" s="83">
        <f t="shared" si="84"/>
        <v>70.519024797302933</v>
      </c>
      <c r="N211" s="83">
        <f t="shared" si="84"/>
        <v>57.391797914145229</v>
      </c>
      <c r="O211" s="83">
        <f t="shared" si="84"/>
        <v>45.032276004490058</v>
      </c>
      <c r="P211" s="83">
        <f t="shared" si="84"/>
        <v>34.051258475825172</v>
      </c>
      <c r="Q211" s="83">
        <f t="shared" si="84"/>
        <v>24.959362619423668</v>
      </c>
      <c r="R211" s="83">
        <f t="shared" si="84"/>
        <v>19.586729826110943</v>
      </c>
      <c r="S211" s="83">
        <f t="shared" si="84"/>
        <v>15.235892867997274</v>
      </c>
      <c r="T211" s="83">
        <f t="shared" si="84"/>
        <v>11.822446978992488</v>
      </c>
      <c r="U211" s="83">
        <f t="shared" si="84"/>
        <v>9.0361213730791192</v>
      </c>
      <c r="V211" s="83">
        <f t="shared" si="84"/>
        <v>6.7431874210534879</v>
      </c>
      <c r="W211" s="89">
        <f t="shared" si="82"/>
        <v>855.56435310414611</v>
      </c>
    </row>
    <row r="212" spans="3:23" x14ac:dyDescent="0.35">
      <c r="C212" s="80"/>
      <c r="D212" s="58"/>
      <c r="E212" s="58"/>
      <c r="F212" s="83"/>
      <c r="G212" s="83"/>
      <c r="H212" s="83"/>
      <c r="I212" s="83"/>
      <c r="J212" s="83"/>
      <c r="K212" s="83"/>
      <c r="L212" s="83"/>
      <c r="M212" s="83"/>
      <c r="N212" s="83"/>
      <c r="O212" s="83"/>
      <c r="P212" s="83"/>
      <c r="Q212" s="83"/>
      <c r="R212" s="83"/>
      <c r="S212" s="83"/>
      <c r="T212" s="83"/>
      <c r="U212" s="83"/>
      <c r="V212" s="83"/>
      <c r="W212" s="84"/>
    </row>
    <row r="213" spans="3:23" x14ac:dyDescent="0.35">
      <c r="C213" s="77" t="s">
        <v>371</v>
      </c>
      <c r="D213" s="58"/>
      <c r="E213" s="58"/>
      <c r="F213" s="90"/>
      <c r="G213" s="90"/>
      <c r="H213" s="78">
        <f>(0*$D$23)*$D$202</f>
        <v>0</v>
      </c>
      <c r="I213" s="78">
        <f>(0*$D$23)*$D$202</f>
        <v>0</v>
      </c>
      <c r="J213" s="78">
        <f>0*$D$202</f>
        <v>0</v>
      </c>
      <c r="K213" s="78">
        <f t="shared" ref="K213:V213" si="85">K27*$D$202</f>
        <v>0</v>
      </c>
      <c r="L213" s="78">
        <f t="shared" si="85"/>
        <v>0</v>
      </c>
      <c r="M213" s="78">
        <f t="shared" si="85"/>
        <v>0</v>
      </c>
      <c r="N213" s="78">
        <f t="shared" si="85"/>
        <v>0</v>
      </c>
      <c r="O213" s="78">
        <f t="shared" si="85"/>
        <v>0</v>
      </c>
      <c r="P213" s="78">
        <f t="shared" si="85"/>
        <v>0</v>
      </c>
      <c r="Q213" s="78">
        <f t="shared" si="85"/>
        <v>0</v>
      </c>
      <c r="R213" s="78">
        <f t="shared" si="85"/>
        <v>0</v>
      </c>
      <c r="S213" s="78">
        <f t="shared" si="85"/>
        <v>0</v>
      </c>
      <c r="T213" s="78">
        <f t="shared" si="85"/>
        <v>0</v>
      </c>
      <c r="U213" s="78">
        <f t="shared" si="85"/>
        <v>0</v>
      </c>
      <c r="V213" s="78">
        <f t="shared" si="85"/>
        <v>0</v>
      </c>
      <c r="W213" s="79">
        <f>SUM(H213:V213)</f>
        <v>0</v>
      </c>
    </row>
    <row r="214" spans="3:23" x14ac:dyDescent="0.35">
      <c r="C214" s="77" t="s">
        <v>372</v>
      </c>
      <c r="D214" s="58"/>
      <c r="E214" s="58"/>
      <c r="F214" s="90"/>
      <c r="G214" s="90"/>
      <c r="H214" s="78">
        <f t="shared" ref="H214:V214" si="86">(0*$D$24)*$D$203</f>
        <v>0</v>
      </c>
      <c r="I214" s="78">
        <f t="shared" si="86"/>
        <v>0</v>
      </c>
      <c r="J214" s="78">
        <f t="shared" si="86"/>
        <v>0</v>
      </c>
      <c r="K214" s="78">
        <f t="shared" si="86"/>
        <v>0</v>
      </c>
      <c r="L214" s="78">
        <f t="shared" si="86"/>
        <v>0</v>
      </c>
      <c r="M214" s="78">
        <f t="shared" si="86"/>
        <v>0</v>
      </c>
      <c r="N214" s="78">
        <f t="shared" si="86"/>
        <v>0</v>
      </c>
      <c r="O214" s="78">
        <f t="shared" si="86"/>
        <v>0</v>
      </c>
      <c r="P214" s="78">
        <f t="shared" si="86"/>
        <v>0</v>
      </c>
      <c r="Q214" s="78">
        <f t="shared" si="86"/>
        <v>0</v>
      </c>
      <c r="R214" s="78">
        <f t="shared" si="86"/>
        <v>0</v>
      </c>
      <c r="S214" s="78">
        <f t="shared" si="86"/>
        <v>0</v>
      </c>
      <c r="T214" s="78">
        <f t="shared" si="86"/>
        <v>0</v>
      </c>
      <c r="U214" s="78">
        <f t="shared" si="86"/>
        <v>0</v>
      </c>
      <c r="V214" s="78">
        <f t="shared" si="86"/>
        <v>0</v>
      </c>
      <c r="W214" s="79">
        <f t="shared" si="82"/>
        <v>0</v>
      </c>
    </row>
    <row r="215" spans="3:23" x14ac:dyDescent="0.35">
      <c r="C215" s="77" t="s">
        <v>373</v>
      </c>
      <c r="D215" s="58"/>
      <c r="E215" s="58"/>
      <c r="F215" s="90"/>
      <c r="G215" s="90"/>
      <c r="H215" s="78">
        <f t="shared" ref="H215:V215" si="87">(0*$D$25)*$D$204</f>
        <v>0</v>
      </c>
      <c r="I215" s="78">
        <f t="shared" si="87"/>
        <v>0</v>
      </c>
      <c r="J215" s="78">
        <f t="shared" si="87"/>
        <v>0</v>
      </c>
      <c r="K215" s="78">
        <f t="shared" si="87"/>
        <v>0</v>
      </c>
      <c r="L215" s="78">
        <f t="shared" si="87"/>
        <v>0</v>
      </c>
      <c r="M215" s="78">
        <f t="shared" si="87"/>
        <v>0</v>
      </c>
      <c r="N215" s="78">
        <f t="shared" si="87"/>
        <v>0</v>
      </c>
      <c r="O215" s="78">
        <f t="shared" si="87"/>
        <v>0</v>
      </c>
      <c r="P215" s="78">
        <f t="shared" si="87"/>
        <v>0</v>
      </c>
      <c r="Q215" s="78">
        <f t="shared" si="87"/>
        <v>0</v>
      </c>
      <c r="R215" s="78">
        <f t="shared" si="87"/>
        <v>0</v>
      </c>
      <c r="S215" s="78">
        <f t="shared" si="87"/>
        <v>0</v>
      </c>
      <c r="T215" s="78">
        <f t="shared" si="87"/>
        <v>0</v>
      </c>
      <c r="U215" s="78">
        <f t="shared" si="87"/>
        <v>0</v>
      </c>
      <c r="V215" s="78">
        <f t="shared" si="87"/>
        <v>0</v>
      </c>
      <c r="W215" s="79">
        <f t="shared" si="82"/>
        <v>0</v>
      </c>
    </row>
    <row r="216" spans="3:23" x14ac:dyDescent="0.35">
      <c r="C216" s="85" t="s">
        <v>374</v>
      </c>
      <c r="D216" s="86"/>
      <c r="E216" s="86"/>
      <c r="F216" s="91"/>
      <c r="G216" s="91"/>
      <c r="H216" s="87">
        <f t="shared" ref="H216:V216" si="88">(0*$D$26)*$D$205</f>
        <v>0</v>
      </c>
      <c r="I216" s="87">
        <f t="shared" si="88"/>
        <v>0</v>
      </c>
      <c r="J216" s="87">
        <f t="shared" si="88"/>
        <v>0</v>
      </c>
      <c r="K216" s="87">
        <f t="shared" si="88"/>
        <v>0</v>
      </c>
      <c r="L216" s="87">
        <f t="shared" si="88"/>
        <v>0</v>
      </c>
      <c r="M216" s="87">
        <f t="shared" si="88"/>
        <v>0</v>
      </c>
      <c r="N216" s="87">
        <f t="shared" si="88"/>
        <v>0</v>
      </c>
      <c r="O216" s="87">
        <f t="shared" si="88"/>
        <v>0</v>
      </c>
      <c r="P216" s="87">
        <f t="shared" si="88"/>
        <v>0</v>
      </c>
      <c r="Q216" s="87">
        <f t="shared" si="88"/>
        <v>0</v>
      </c>
      <c r="R216" s="87">
        <f t="shared" si="88"/>
        <v>0</v>
      </c>
      <c r="S216" s="87">
        <f t="shared" si="88"/>
        <v>0</v>
      </c>
      <c r="T216" s="87">
        <f t="shared" si="88"/>
        <v>0</v>
      </c>
      <c r="U216" s="87">
        <f t="shared" si="88"/>
        <v>0</v>
      </c>
      <c r="V216" s="87">
        <f t="shared" si="88"/>
        <v>0</v>
      </c>
      <c r="W216" s="88">
        <f t="shared" si="82"/>
        <v>0</v>
      </c>
    </row>
    <row r="217" spans="3:23" x14ac:dyDescent="0.35">
      <c r="C217" s="92" t="s">
        <v>376</v>
      </c>
      <c r="D217" s="61"/>
      <c r="E217" s="61"/>
      <c r="F217" s="93"/>
      <c r="G217" s="93"/>
      <c r="H217" s="83">
        <f t="shared" ref="H217:V217" si="89">SUM(H213:H216)</f>
        <v>0</v>
      </c>
      <c r="I217" s="83">
        <f t="shared" si="89"/>
        <v>0</v>
      </c>
      <c r="J217" s="83">
        <f t="shared" si="89"/>
        <v>0</v>
      </c>
      <c r="K217" s="83">
        <f t="shared" si="89"/>
        <v>0</v>
      </c>
      <c r="L217" s="83">
        <f t="shared" si="89"/>
        <v>0</v>
      </c>
      <c r="M217" s="83">
        <f t="shared" si="89"/>
        <v>0</v>
      </c>
      <c r="N217" s="83">
        <f t="shared" si="89"/>
        <v>0</v>
      </c>
      <c r="O217" s="83">
        <f t="shared" si="89"/>
        <v>0</v>
      </c>
      <c r="P217" s="83">
        <f t="shared" si="89"/>
        <v>0</v>
      </c>
      <c r="Q217" s="83">
        <f t="shared" si="89"/>
        <v>0</v>
      </c>
      <c r="R217" s="83">
        <f t="shared" si="89"/>
        <v>0</v>
      </c>
      <c r="S217" s="83">
        <f t="shared" si="89"/>
        <v>0</v>
      </c>
      <c r="T217" s="83">
        <f t="shared" si="89"/>
        <v>0</v>
      </c>
      <c r="U217" s="83">
        <f t="shared" si="89"/>
        <v>0</v>
      </c>
      <c r="V217" s="83">
        <f t="shared" si="89"/>
        <v>0</v>
      </c>
      <c r="W217" s="96">
        <f t="shared" si="82"/>
        <v>0</v>
      </c>
    </row>
    <row r="218" spans="3:23" x14ac:dyDescent="0.35">
      <c r="C218" s="95"/>
      <c r="D218" s="86"/>
      <c r="E218" s="86"/>
      <c r="F218" s="91"/>
      <c r="G218" s="91"/>
      <c r="H218" s="81"/>
      <c r="I218" s="81"/>
      <c r="J218" s="81"/>
      <c r="K218" s="81"/>
      <c r="L218" s="81"/>
      <c r="M218" s="81"/>
      <c r="N218" s="81"/>
      <c r="O218" s="81"/>
      <c r="P218" s="81"/>
      <c r="Q218" s="81"/>
      <c r="R218" s="81"/>
      <c r="S218" s="81"/>
      <c r="T218" s="81"/>
      <c r="U218" s="81"/>
      <c r="V218" s="81"/>
      <c r="W218" s="82"/>
    </row>
    <row r="219" spans="3:23" x14ac:dyDescent="0.35">
      <c r="C219" s="80" t="s">
        <v>370</v>
      </c>
      <c r="D219" s="58"/>
      <c r="E219" s="58"/>
      <c r="F219" s="78"/>
      <c r="G219" s="78"/>
      <c r="H219" s="94">
        <f>H211-H217</f>
        <v>134.47489734207923</v>
      </c>
      <c r="I219" s="94">
        <f t="shared" ref="I219:V219" si="90">I211-I217</f>
        <v>125.82124666896982</v>
      </c>
      <c r="J219" s="94">
        <f t="shared" si="90"/>
        <v>114.48377206290368</v>
      </c>
      <c r="K219" s="94">
        <f t="shared" si="90"/>
        <v>100.57965496366262</v>
      </c>
      <c r="L219" s="94">
        <f t="shared" si="90"/>
        <v>85.826683788110444</v>
      </c>
      <c r="M219" s="94">
        <f t="shared" si="90"/>
        <v>70.519024797302933</v>
      </c>
      <c r="N219" s="94">
        <f t="shared" si="90"/>
        <v>57.391797914145229</v>
      </c>
      <c r="O219" s="94">
        <f t="shared" si="90"/>
        <v>45.032276004490058</v>
      </c>
      <c r="P219" s="94">
        <f t="shared" si="90"/>
        <v>34.051258475825172</v>
      </c>
      <c r="Q219" s="94">
        <f t="shared" si="90"/>
        <v>24.959362619423668</v>
      </c>
      <c r="R219" s="94">
        <f t="shared" si="90"/>
        <v>19.586729826110943</v>
      </c>
      <c r="S219" s="94">
        <f t="shared" si="90"/>
        <v>15.235892867997274</v>
      </c>
      <c r="T219" s="94">
        <f t="shared" si="90"/>
        <v>11.822446978992488</v>
      </c>
      <c r="U219" s="94">
        <f t="shared" si="90"/>
        <v>9.0361213730791192</v>
      </c>
      <c r="V219" s="94">
        <f t="shared" si="90"/>
        <v>6.7431874210534879</v>
      </c>
      <c r="W219" s="96">
        <f t="shared" si="82"/>
        <v>855.56435310414611</v>
      </c>
    </row>
    <row r="220" spans="3:23" x14ac:dyDescent="0.35">
      <c r="C220" s="3"/>
    </row>
    <row r="221" spans="3:23" x14ac:dyDescent="0.35">
      <c r="C221" s="3"/>
    </row>
    <row r="222" spans="3:23" x14ac:dyDescent="0.35">
      <c r="C222" s="11" t="s">
        <v>377</v>
      </c>
      <c r="D222" s="1"/>
    </row>
    <row r="223" spans="3:23" x14ac:dyDescent="0.35">
      <c r="C223" s="77" t="s">
        <v>379</v>
      </c>
      <c r="D223" s="37">
        <v>0.375</v>
      </c>
      <c r="E223" s="58"/>
      <c r="F223" s="58"/>
      <c r="G223" s="58"/>
      <c r="H223" s="58"/>
      <c r="I223" s="58"/>
      <c r="J223" s="58"/>
      <c r="K223" s="58"/>
      <c r="L223" s="58"/>
      <c r="M223" s="58"/>
      <c r="N223" s="58"/>
      <c r="O223" s="58"/>
      <c r="P223" s="58"/>
      <c r="Q223" s="58"/>
      <c r="R223" s="58"/>
      <c r="S223" s="58"/>
      <c r="T223" s="58"/>
      <c r="U223" s="58"/>
      <c r="V223" s="58"/>
      <c r="W223" s="43" t="s">
        <v>392</v>
      </c>
    </row>
    <row r="224" spans="3:23" x14ac:dyDescent="0.35">
      <c r="C224" s="77" t="s">
        <v>378</v>
      </c>
      <c r="D224" s="37">
        <v>1.5</v>
      </c>
      <c r="E224" s="58"/>
      <c r="F224" s="58"/>
      <c r="G224" s="58"/>
      <c r="H224" s="58"/>
      <c r="I224" s="58"/>
      <c r="J224" s="58"/>
      <c r="K224" s="58"/>
      <c r="L224" s="58"/>
      <c r="M224" s="58"/>
      <c r="N224" s="58"/>
      <c r="O224" s="58"/>
      <c r="P224" s="58"/>
      <c r="Q224" s="58"/>
      <c r="R224" s="58"/>
      <c r="S224" s="58"/>
      <c r="T224" s="58"/>
      <c r="U224" s="58"/>
      <c r="V224" s="58"/>
      <c r="W224" s="58"/>
    </row>
    <row r="225" spans="3:37" x14ac:dyDescent="0.35">
      <c r="C225" s="77" t="s">
        <v>380</v>
      </c>
      <c r="D225" s="109"/>
      <c r="E225" s="58"/>
      <c r="F225" s="97"/>
      <c r="G225" s="97"/>
      <c r="H225" s="97">
        <f t="shared" ref="H225:V225" si="91">H35+H36+H37+H38</f>
        <v>1.5036128288498709</v>
      </c>
      <c r="I225" s="97">
        <f t="shared" si="91"/>
        <v>1.4068532073468838</v>
      </c>
      <c r="J225" s="97">
        <f t="shared" si="91"/>
        <v>1.2800847724837152</v>
      </c>
      <c r="K225" s="97">
        <f t="shared" si="91"/>
        <v>1.1246177726386235</v>
      </c>
      <c r="L225" s="97">
        <f t="shared" si="91"/>
        <v>0.95965942605008681</v>
      </c>
      <c r="M225" s="97">
        <f t="shared" si="91"/>
        <v>0.78849891287500118</v>
      </c>
      <c r="N225" s="97">
        <f t="shared" si="91"/>
        <v>0.25611232240819415</v>
      </c>
      <c r="O225" s="97">
        <f t="shared" si="91"/>
        <v>0.19627414216271624</v>
      </c>
      <c r="P225" s="97">
        <f t="shared" si="91"/>
        <v>0.14761405442901307</v>
      </c>
      <c r="Q225" s="97">
        <f t="shared" si="91"/>
        <v>0.11371535479148664</v>
      </c>
      <c r="R225" s="97">
        <f t="shared" si="91"/>
        <v>9.5164444156717695E-2</v>
      </c>
      <c r="S225" s="97">
        <f t="shared" si="91"/>
        <v>8.096859769408972E-2</v>
      </c>
      <c r="T225" s="97">
        <f t="shared" si="91"/>
        <v>6.9286372452074044E-2</v>
      </c>
      <c r="U225" s="97">
        <f t="shared" si="91"/>
        <v>5.8052827413728469E-2</v>
      </c>
      <c r="V225" s="97">
        <f t="shared" si="91"/>
        <v>4.783734879873984E-2</v>
      </c>
      <c r="W225" s="58"/>
    </row>
    <row r="226" spans="3:37" x14ac:dyDescent="0.35">
      <c r="C226" s="77" t="s">
        <v>381</v>
      </c>
      <c r="D226" s="4">
        <f>D76</f>
        <v>1.5</v>
      </c>
      <c r="E226" s="58"/>
      <c r="F226" s="99"/>
      <c r="G226" s="99"/>
      <c r="H226" s="98">
        <f t="shared" ref="H226:V226" si="92">(H40+H41+H42+H43)</f>
        <v>3.5084299339830318</v>
      </c>
      <c r="I226" s="98">
        <f t="shared" si="92"/>
        <v>3.2826574838093956</v>
      </c>
      <c r="J226" s="98">
        <f t="shared" si="92"/>
        <v>2.986864469128669</v>
      </c>
      <c r="K226" s="98">
        <f t="shared" si="92"/>
        <v>2.6241081361567882</v>
      </c>
      <c r="L226" s="98">
        <f t="shared" si="92"/>
        <v>2.2392053274502026</v>
      </c>
      <c r="M226" s="98">
        <f t="shared" si="92"/>
        <v>1.8398307967083358</v>
      </c>
      <c r="N226" s="98">
        <f t="shared" si="92"/>
        <v>0.59759541895245305</v>
      </c>
      <c r="O226" s="98">
        <f t="shared" si="92"/>
        <v>0.45797299837967126</v>
      </c>
      <c r="P226" s="98">
        <f t="shared" si="92"/>
        <v>0.34443279366769713</v>
      </c>
      <c r="Q226" s="98">
        <f t="shared" si="92"/>
        <v>0.26533582784680221</v>
      </c>
      <c r="R226" s="98">
        <f t="shared" si="92"/>
        <v>0.22205036969900793</v>
      </c>
      <c r="S226" s="98">
        <f t="shared" si="92"/>
        <v>0.18892672795287599</v>
      </c>
      <c r="T226" s="98">
        <f t="shared" si="92"/>
        <v>0.16166820238817275</v>
      </c>
      <c r="U226" s="98">
        <f t="shared" si="92"/>
        <v>0.13545659729869974</v>
      </c>
      <c r="V226" s="98">
        <f t="shared" si="92"/>
        <v>0.11162048053039295</v>
      </c>
      <c r="W226" s="58"/>
    </row>
    <row r="227" spans="3:37" x14ac:dyDescent="0.35">
      <c r="C227" s="77" t="s">
        <v>405</v>
      </c>
      <c r="D227" s="58"/>
      <c r="E227" s="58"/>
      <c r="F227" s="100"/>
      <c r="G227" s="100"/>
      <c r="H227" s="101">
        <f t="shared" ref="H227:V227" si="93">$D$223*H225</f>
        <v>0.56385481081870159</v>
      </c>
      <c r="I227" s="101">
        <f t="shared" si="93"/>
        <v>0.52756995275508145</v>
      </c>
      <c r="J227" s="101">
        <f t="shared" si="93"/>
        <v>0.48003178968139321</v>
      </c>
      <c r="K227" s="101">
        <f t="shared" si="93"/>
        <v>0.42173166473948381</v>
      </c>
      <c r="L227" s="101">
        <f t="shared" si="93"/>
        <v>0.35987228476878252</v>
      </c>
      <c r="M227" s="101">
        <f t="shared" si="93"/>
        <v>0.29568709232812546</v>
      </c>
      <c r="N227" s="101">
        <f t="shared" si="93"/>
        <v>9.6042120903072806E-2</v>
      </c>
      <c r="O227" s="101">
        <f t="shared" si="93"/>
        <v>7.3602803311018594E-2</v>
      </c>
      <c r="P227" s="101">
        <f t="shared" si="93"/>
        <v>5.5355270410879898E-2</v>
      </c>
      <c r="Q227" s="101">
        <f t="shared" si="93"/>
        <v>4.2643258046807492E-2</v>
      </c>
      <c r="R227" s="101">
        <f t="shared" si="93"/>
        <v>3.5686666558769134E-2</v>
      </c>
      <c r="S227" s="101">
        <f t="shared" si="93"/>
        <v>3.0363224135283647E-2</v>
      </c>
      <c r="T227" s="101">
        <f t="shared" si="93"/>
        <v>2.5982389669527768E-2</v>
      </c>
      <c r="U227" s="101">
        <f t="shared" si="93"/>
        <v>2.1769810280148176E-2</v>
      </c>
      <c r="V227" s="101">
        <f t="shared" si="93"/>
        <v>1.7939005799527438E-2</v>
      </c>
      <c r="W227" s="105">
        <f>SUM(H227:V227)</f>
        <v>3.0481321442066029</v>
      </c>
    </row>
    <row r="228" spans="3:37" x14ac:dyDescent="0.35">
      <c r="C228" s="77" t="s">
        <v>406</v>
      </c>
      <c r="D228" s="58"/>
      <c r="E228" s="58"/>
      <c r="F228" s="100"/>
      <c r="G228" s="100"/>
      <c r="H228" s="103">
        <f t="shared" ref="H228:V228" si="94">$D$224*H226/$D$226</f>
        <v>3.5084299339830323</v>
      </c>
      <c r="I228" s="103">
        <f t="shared" si="94"/>
        <v>3.282657483809396</v>
      </c>
      <c r="J228" s="103">
        <f t="shared" si="94"/>
        <v>2.986864469128669</v>
      </c>
      <c r="K228" s="103">
        <f t="shared" si="94"/>
        <v>2.6241081361567882</v>
      </c>
      <c r="L228" s="103">
        <f t="shared" si="94"/>
        <v>2.2392053274502026</v>
      </c>
      <c r="M228" s="103">
        <f t="shared" si="94"/>
        <v>1.8398307967083358</v>
      </c>
      <c r="N228" s="103">
        <f t="shared" si="94"/>
        <v>0.59759541895245305</v>
      </c>
      <c r="O228" s="103">
        <f t="shared" si="94"/>
        <v>0.45797299837967126</v>
      </c>
      <c r="P228" s="103">
        <f t="shared" si="94"/>
        <v>0.34443279366769713</v>
      </c>
      <c r="Q228" s="103">
        <f t="shared" si="94"/>
        <v>0.26533582784680221</v>
      </c>
      <c r="R228" s="103">
        <f t="shared" si="94"/>
        <v>0.22205036969900793</v>
      </c>
      <c r="S228" s="103">
        <f t="shared" si="94"/>
        <v>0.18892672795287599</v>
      </c>
      <c r="T228" s="103">
        <f t="shared" si="94"/>
        <v>0.16166820238817275</v>
      </c>
      <c r="U228" s="103">
        <f t="shared" si="94"/>
        <v>0.13545659729869974</v>
      </c>
      <c r="V228" s="103">
        <f t="shared" si="94"/>
        <v>0.11162048053039293</v>
      </c>
      <c r="W228" s="106">
        <f>SUM(H228:V228)</f>
        <v>18.966155563952196</v>
      </c>
    </row>
    <row r="229" spans="3:37" x14ac:dyDescent="0.35">
      <c r="C229" s="80" t="s">
        <v>385</v>
      </c>
      <c r="D229" s="58"/>
      <c r="E229" s="58"/>
      <c r="F229" s="104"/>
      <c r="G229" s="104"/>
      <c r="H229" s="102">
        <f>H227+H228</f>
        <v>4.0722847448017339</v>
      </c>
      <c r="I229" s="102">
        <f t="shared" ref="I229:V229" si="95">I227+I228</f>
        <v>3.8102274365644773</v>
      </c>
      <c r="J229" s="102">
        <f t="shared" si="95"/>
        <v>3.466896258810062</v>
      </c>
      <c r="K229" s="102">
        <f t="shared" si="95"/>
        <v>3.0458398008962719</v>
      </c>
      <c r="L229" s="102">
        <f t="shared" si="95"/>
        <v>2.5990776122189851</v>
      </c>
      <c r="M229" s="102">
        <f t="shared" si="95"/>
        <v>2.1355178890364614</v>
      </c>
      <c r="N229" s="102">
        <f t="shared" si="95"/>
        <v>0.6936375398555259</v>
      </c>
      <c r="O229" s="102">
        <f t="shared" si="95"/>
        <v>0.53157580169068985</v>
      </c>
      <c r="P229" s="102">
        <f t="shared" si="95"/>
        <v>0.39978806407857703</v>
      </c>
      <c r="Q229" s="102">
        <f t="shared" si="95"/>
        <v>0.30797908589360967</v>
      </c>
      <c r="R229" s="102">
        <f t="shared" si="95"/>
        <v>0.25773703625777705</v>
      </c>
      <c r="S229" s="102">
        <f t="shared" si="95"/>
        <v>0.21928995208815963</v>
      </c>
      <c r="T229" s="102">
        <f t="shared" si="95"/>
        <v>0.18765059205770052</v>
      </c>
      <c r="U229" s="102">
        <f t="shared" si="95"/>
        <v>0.15722640757884793</v>
      </c>
      <c r="V229" s="102">
        <f t="shared" si="95"/>
        <v>0.12955948632992037</v>
      </c>
      <c r="W229" s="105">
        <f>SUM(H229:V229)</f>
        <v>22.014287708158797</v>
      </c>
    </row>
    <row r="231" spans="3:37" ht="12" customHeight="1" x14ac:dyDescent="0.35">
      <c r="X231" s="33"/>
      <c r="Y231" s="33"/>
      <c r="Z231" s="33"/>
      <c r="AA231" s="33"/>
      <c r="AB231" s="33"/>
      <c r="AC231" s="33"/>
      <c r="AD231" s="33"/>
      <c r="AF231" s="17"/>
      <c r="AJ231" s="25"/>
      <c r="AK231" s="25"/>
    </row>
    <row r="232" spans="3:37" ht="12" customHeight="1" x14ac:dyDescent="0.35">
      <c r="C232" s="11" t="s">
        <v>221</v>
      </c>
      <c r="D232" s="1"/>
      <c r="E232" s="1"/>
      <c r="F232" s="1"/>
      <c r="G232" s="1"/>
      <c r="H232" s="1"/>
      <c r="I232" s="1"/>
      <c r="J232" s="1"/>
      <c r="K232" s="1"/>
      <c r="L232" s="1"/>
      <c r="M232" s="1"/>
      <c r="N232" s="1"/>
      <c r="O232" s="1"/>
      <c r="P232" s="1"/>
      <c r="Q232" s="1"/>
      <c r="R232" s="1"/>
      <c r="S232" s="1"/>
      <c r="T232" s="1"/>
      <c r="U232" s="1"/>
      <c r="V232" s="1"/>
      <c r="X232" s="33"/>
      <c r="Y232" s="33"/>
      <c r="Z232" s="33"/>
      <c r="AA232" s="33"/>
      <c r="AB232" s="33"/>
      <c r="AC232" s="33"/>
      <c r="AD232" s="33"/>
      <c r="AF232" s="17"/>
      <c r="AJ232" s="25"/>
      <c r="AK232" s="25"/>
    </row>
    <row r="233" spans="3:37" s="25" customFormat="1" ht="12" customHeight="1" x14ac:dyDescent="0.35">
      <c r="C233" s="23"/>
      <c r="X233" s="33"/>
      <c r="Y233" s="33"/>
      <c r="Z233" s="33"/>
      <c r="AA233" s="33"/>
      <c r="AB233" s="33"/>
      <c r="AC233" s="33"/>
      <c r="AD233" s="33"/>
      <c r="AF233" s="17"/>
    </row>
    <row r="234" spans="3:37" ht="12" customHeight="1" x14ac:dyDescent="0.35">
      <c r="C234" s="45" t="s">
        <v>216</v>
      </c>
      <c r="W234" s="43" t="s">
        <v>404</v>
      </c>
      <c r="X234" s="42"/>
      <c r="Y234" s="42"/>
      <c r="Z234" s="33"/>
      <c r="AA234" s="33"/>
      <c r="AB234" s="33"/>
      <c r="AC234" s="33"/>
      <c r="AD234" s="33"/>
      <c r="AF234" s="17"/>
      <c r="AJ234" s="25"/>
      <c r="AK234" s="25"/>
    </row>
    <row r="235" spans="3:37" ht="12" customHeight="1" x14ac:dyDescent="0.35">
      <c r="C235" s="3" t="s">
        <v>277</v>
      </c>
      <c r="D235" s="3"/>
      <c r="E235" s="25"/>
      <c r="F235" s="5"/>
      <c r="G235" s="5"/>
      <c r="H235" s="5">
        <f t="shared" ref="H235:V235" si="96">H19</f>
        <v>13.343403436678834</v>
      </c>
      <c r="I235" s="5">
        <f t="shared" si="96"/>
        <v>13.239579201652887</v>
      </c>
      <c r="J235" s="5">
        <f t="shared" si="96"/>
        <v>12.906713736857688</v>
      </c>
      <c r="K235" s="5">
        <f t="shared" si="96"/>
        <v>12.261854271713103</v>
      </c>
      <c r="L235" s="5">
        <f t="shared" si="96"/>
        <v>10.923230596024766</v>
      </c>
      <c r="M235" s="5">
        <f t="shared" si="96"/>
        <v>9.2608218302899736</v>
      </c>
      <c r="N235" s="5">
        <f t="shared" si="96"/>
        <v>7.6223905478629215</v>
      </c>
      <c r="O235" s="5">
        <f t="shared" si="96"/>
        <v>5.8414923262713172</v>
      </c>
      <c r="P235" s="5">
        <f t="shared" si="96"/>
        <v>4.3932754294349126</v>
      </c>
      <c r="Q235" s="5">
        <f t="shared" si="96"/>
        <v>3.3843855592704366</v>
      </c>
      <c r="R235" s="5">
        <f t="shared" si="96"/>
        <v>2.8322751237118364</v>
      </c>
      <c r="S235" s="5">
        <f t="shared" si="96"/>
        <v>2.4097796932764797</v>
      </c>
      <c r="T235" s="5">
        <f t="shared" si="96"/>
        <v>2.0620944182164895</v>
      </c>
      <c r="U235" s="5">
        <f t="shared" si="96"/>
        <v>1.7277627206466806</v>
      </c>
      <c r="V235" s="5">
        <f t="shared" si="96"/>
        <v>1.4237306190101142</v>
      </c>
      <c r="W235" s="44">
        <f>SUM(H235:V235)</f>
        <v>103.63278951091844</v>
      </c>
      <c r="X235" s="42"/>
      <c r="Y235" s="42"/>
      <c r="Z235" s="33"/>
      <c r="AA235" s="33"/>
      <c r="AB235" s="33"/>
      <c r="AC235" s="33"/>
      <c r="AD235" s="33"/>
      <c r="AF235" s="17"/>
      <c r="AJ235" s="25"/>
      <c r="AK235" s="25"/>
    </row>
    <row r="236" spans="3:37" s="40" customFormat="1" ht="12" hidden="1" customHeight="1" x14ac:dyDescent="0.35">
      <c r="C236" s="41"/>
      <c r="D236" s="41"/>
      <c r="E236" s="43"/>
      <c r="F236" s="43"/>
      <c r="G236" s="43"/>
      <c r="H236" s="43"/>
      <c r="I236" s="43"/>
      <c r="J236" s="43"/>
      <c r="K236" s="43"/>
      <c r="L236" s="43"/>
      <c r="M236" s="43"/>
      <c r="N236" s="43"/>
      <c r="O236" s="43"/>
      <c r="P236" s="43"/>
      <c r="Q236" s="43"/>
      <c r="R236" s="43"/>
      <c r="S236" s="43"/>
      <c r="T236" s="43"/>
      <c r="U236" s="43"/>
      <c r="V236" s="43"/>
      <c r="X236" s="42"/>
      <c r="Y236" s="42"/>
      <c r="Z236" s="42"/>
      <c r="AA236" s="42"/>
      <c r="AB236" s="42"/>
      <c r="AC236" s="42"/>
      <c r="AD236" s="42"/>
      <c r="AE236" s="43"/>
      <c r="AF236" s="39"/>
      <c r="AG236" s="43"/>
      <c r="AH236" s="43"/>
      <c r="AI236" s="43"/>
      <c r="AJ236" s="43"/>
      <c r="AK236" s="43"/>
    </row>
    <row r="237" spans="3:37" ht="12" customHeight="1" x14ac:dyDescent="0.35">
      <c r="C237" s="3" t="s">
        <v>138</v>
      </c>
      <c r="E237" s="25"/>
      <c r="F237" s="6"/>
      <c r="G237" s="6"/>
      <c r="H237" s="6">
        <f t="shared" ref="H237:V237" si="97">(H91-H147)*1000</f>
        <v>4351.172357054711</v>
      </c>
      <c r="I237" s="6">
        <f t="shared" si="97"/>
        <v>4648.8611089807509</v>
      </c>
      <c r="J237" s="6">
        <f t="shared" si="97"/>
        <v>4908.7481146304681</v>
      </c>
      <c r="K237" s="6">
        <f t="shared" si="97"/>
        <v>5137.6038360235034</v>
      </c>
      <c r="L237" s="6">
        <f t="shared" si="97"/>
        <v>5340.6729972595758</v>
      </c>
      <c r="M237" s="6">
        <f t="shared" si="97"/>
        <v>5522.081447963802</v>
      </c>
      <c r="N237" s="6">
        <f t="shared" si="97"/>
        <v>5564.4498690164337</v>
      </c>
      <c r="O237" s="6">
        <f t="shared" si="97"/>
        <v>5615.8678557307931</v>
      </c>
      <c r="P237" s="6">
        <f t="shared" si="97"/>
        <v>5665.6483269446926</v>
      </c>
      <c r="Q237" s="6">
        <f t="shared" si="97"/>
        <v>5723.331447963802</v>
      </c>
      <c r="R237" s="6">
        <f t="shared" si="97"/>
        <v>5723.331447963802</v>
      </c>
      <c r="S237" s="6">
        <f t="shared" si="97"/>
        <v>5723.331447963802</v>
      </c>
      <c r="T237" s="6">
        <f t="shared" si="97"/>
        <v>5723.331447963802</v>
      </c>
      <c r="U237" s="6">
        <f t="shared" si="97"/>
        <v>5723.331447963802</v>
      </c>
      <c r="V237" s="6">
        <f t="shared" si="97"/>
        <v>5723.331447963802</v>
      </c>
      <c r="X237" s="33"/>
      <c r="Y237" s="33"/>
      <c r="Z237" s="33"/>
      <c r="AA237" s="33"/>
      <c r="AB237" s="33"/>
      <c r="AC237" s="33"/>
      <c r="AD237" s="33"/>
      <c r="AF237" s="17"/>
      <c r="AJ237" s="25"/>
      <c r="AK237" s="25"/>
    </row>
    <row r="238" spans="3:37" ht="12" hidden="1" customHeight="1" x14ac:dyDescent="0.35">
      <c r="C238" s="41"/>
      <c r="E238" s="25"/>
      <c r="F238" s="25"/>
      <c r="G238" s="25"/>
      <c r="H238" s="25"/>
      <c r="I238" s="25"/>
      <c r="J238" s="25"/>
      <c r="K238" s="25"/>
      <c r="L238" s="25"/>
      <c r="M238" s="25"/>
      <c r="N238" s="25"/>
      <c r="O238" s="25"/>
      <c r="P238" s="25"/>
      <c r="Q238" s="25"/>
      <c r="R238" s="25"/>
      <c r="S238" s="25"/>
      <c r="T238" s="25"/>
      <c r="U238" s="25"/>
      <c r="V238" s="25"/>
      <c r="X238" s="33"/>
      <c r="Y238" s="33"/>
      <c r="Z238" s="33"/>
      <c r="AA238" s="33"/>
      <c r="AB238" s="33"/>
      <c r="AC238" s="33"/>
      <c r="AD238" s="33"/>
      <c r="AF238" s="17"/>
      <c r="AJ238" s="25"/>
      <c r="AK238" s="25"/>
    </row>
    <row r="239" spans="3:37" ht="12" customHeight="1" x14ac:dyDescent="0.35">
      <c r="C239" s="3" t="s">
        <v>139</v>
      </c>
      <c r="E239" s="57"/>
      <c r="F239" s="6"/>
      <c r="G239" s="6"/>
      <c r="H239" s="6">
        <f t="shared" ref="H239:V239" si="98">H235*H237/1000</f>
        <v>58.059448182705772</v>
      </c>
      <c r="I239" s="6">
        <f t="shared" si="98"/>
        <v>61.548964849834526</v>
      </c>
      <c r="J239" s="6">
        <f t="shared" si="98"/>
        <v>63.355806721875332</v>
      </c>
      <c r="K239" s="6">
        <f t="shared" si="98"/>
        <v>62.996549543114426</v>
      </c>
      <c r="L239" s="6">
        <f t="shared" si="98"/>
        <v>58.33740268702909</v>
      </c>
      <c r="M239" s="6">
        <f t="shared" si="98"/>
        <v>51.139012421942446</v>
      </c>
      <c r="N239" s="6">
        <f t="shared" si="98"/>
        <v>42.414410085647937</v>
      </c>
      <c r="O239" s="6">
        <f t="shared" si="98"/>
        <v>32.805048984605186</v>
      </c>
      <c r="P239" s="6">
        <f t="shared" si="98"/>
        <v>24.890753586585138</v>
      </c>
      <c r="Q239" s="6">
        <f t="shared" si="98"/>
        <v>19.369960303407051</v>
      </c>
      <c r="R239" s="6">
        <f t="shared" si="98"/>
        <v>16.210049284825523</v>
      </c>
      <c r="S239" s="6">
        <f t="shared" si="98"/>
        <v>13.791967901193841</v>
      </c>
      <c r="T239" s="6">
        <f t="shared" si="98"/>
        <v>11.802049832449054</v>
      </c>
      <c r="U239" s="6">
        <f t="shared" si="98"/>
        <v>9.8885587136966446</v>
      </c>
      <c r="V239" s="6">
        <f t="shared" si="98"/>
        <v>8.1484822252095572</v>
      </c>
      <c r="X239" s="33"/>
      <c r="Y239" s="33"/>
      <c r="Z239" s="33"/>
      <c r="AA239" s="33"/>
      <c r="AB239" s="33"/>
      <c r="AC239" s="33"/>
      <c r="AD239" s="33"/>
      <c r="AF239" s="17"/>
      <c r="AJ239" s="25"/>
      <c r="AK239" s="25"/>
    </row>
    <row r="240" spans="3:37" ht="12" hidden="1" customHeight="1" x14ac:dyDescent="0.35">
      <c r="C240" s="41"/>
      <c r="E240" s="57"/>
      <c r="F240" s="57"/>
      <c r="G240" s="57"/>
      <c r="H240" s="57"/>
      <c r="I240" s="57"/>
      <c r="J240" s="57"/>
      <c r="K240" s="57"/>
      <c r="L240" s="57"/>
      <c r="M240" s="57"/>
      <c r="N240" s="57"/>
      <c r="O240" s="57"/>
      <c r="P240" s="57"/>
      <c r="Q240" s="57"/>
      <c r="R240" s="57"/>
      <c r="S240" s="57"/>
      <c r="T240" s="57"/>
      <c r="U240" s="57"/>
      <c r="V240" s="57"/>
      <c r="X240" s="33"/>
      <c r="Y240" s="33"/>
      <c r="Z240" s="33"/>
      <c r="AA240" s="33"/>
      <c r="AB240" s="33"/>
      <c r="AC240" s="33"/>
      <c r="AD240" s="33"/>
      <c r="AF240" s="17"/>
      <c r="AJ240" s="25"/>
      <c r="AK240" s="25"/>
    </row>
    <row r="241" spans="3:37" ht="12" hidden="1" customHeight="1" x14ac:dyDescent="0.35">
      <c r="C241" s="47" t="s">
        <v>177</v>
      </c>
      <c r="E241" s="57"/>
      <c r="F241" s="57"/>
      <c r="G241" s="57"/>
      <c r="H241" s="57"/>
      <c r="I241" s="57"/>
      <c r="J241" s="57"/>
      <c r="K241" s="57"/>
      <c r="L241" s="57"/>
      <c r="M241" s="57"/>
      <c r="N241" s="57"/>
      <c r="O241" s="57"/>
      <c r="P241" s="57"/>
      <c r="Q241" s="57"/>
      <c r="R241" s="57"/>
      <c r="S241" s="57"/>
      <c r="T241" s="57"/>
      <c r="U241" s="57"/>
      <c r="V241" s="57"/>
      <c r="X241" s="33"/>
      <c r="Y241" s="33"/>
      <c r="Z241" s="33"/>
      <c r="AA241" s="33"/>
      <c r="AB241" s="33"/>
      <c r="AC241" s="33"/>
      <c r="AD241" s="33"/>
      <c r="AF241" s="17"/>
      <c r="AJ241" s="25"/>
      <c r="AK241" s="25"/>
    </row>
    <row r="242" spans="3:37" ht="12" hidden="1" customHeight="1" x14ac:dyDescent="0.35">
      <c r="C242" s="41"/>
      <c r="E242" s="57"/>
      <c r="F242" s="57"/>
      <c r="G242" s="57"/>
      <c r="H242" s="57"/>
      <c r="I242" s="57"/>
      <c r="J242" s="57"/>
      <c r="K242" s="57"/>
      <c r="L242" s="57"/>
      <c r="M242" s="57"/>
      <c r="N242" s="57"/>
      <c r="O242" s="57"/>
      <c r="P242" s="57"/>
      <c r="Q242" s="57"/>
      <c r="R242" s="57"/>
      <c r="S242" s="57"/>
      <c r="T242" s="57"/>
      <c r="U242" s="57"/>
      <c r="V242" s="57"/>
      <c r="X242" s="33"/>
      <c r="Y242" s="33"/>
      <c r="Z242" s="33"/>
      <c r="AA242" s="33"/>
      <c r="AB242" s="33"/>
      <c r="AC242" s="33"/>
      <c r="AD242" s="33"/>
      <c r="AF242" s="17"/>
      <c r="AJ242" s="25"/>
      <c r="AK242" s="25"/>
    </row>
    <row r="243" spans="3:37" ht="12" customHeight="1" x14ac:dyDescent="0.35">
      <c r="C243" s="47" t="s">
        <v>278</v>
      </c>
      <c r="E243" s="57"/>
      <c r="F243" s="6"/>
      <c r="G243" s="6"/>
      <c r="H243" s="6">
        <f t="shared" ref="H243:V243" si="99">H113-H169</f>
        <v>58.059448182705779</v>
      </c>
      <c r="I243" s="6">
        <f t="shared" si="99"/>
        <v>119.60841303254031</v>
      </c>
      <c r="J243" s="6">
        <f t="shared" si="99"/>
        <v>182.96421975441569</v>
      </c>
      <c r="K243" s="6">
        <f t="shared" si="99"/>
        <v>245.96076929753008</v>
      </c>
      <c r="L243" s="6">
        <f t="shared" si="99"/>
        <v>304.29817198455919</v>
      </c>
      <c r="M243" s="6">
        <f t="shared" si="99"/>
        <v>355.43718440650167</v>
      </c>
      <c r="N243" s="6">
        <f t="shared" si="99"/>
        <v>397.85159449214956</v>
      </c>
      <c r="O243" s="6">
        <f t="shared" si="99"/>
        <v>430.65664347675471</v>
      </c>
      <c r="P243" s="6">
        <f t="shared" si="99"/>
        <v>455.54739706333987</v>
      </c>
      <c r="Q243" s="6">
        <f t="shared" si="99"/>
        <v>474.91735736674696</v>
      </c>
      <c r="R243" s="6">
        <f t="shared" si="99"/>
        <v>491.12740665157253</v>
      </c>
      <c r="S243" s="6">
        <f t="shared" si="99"/>
        <v>504.91937455276644</v>
      </c>
      <c r="T243" s="6">
        <f t="shared" si="99"/>
        <v>516.72142438521553</v>
      </c>
      <c r="U243" s="6">
        <f t="shared" si="99"/>
        <v>526.60998309891215</v>
      </c>
      <c r="V243" s="6">
        <f t="shared" si="99"/>
        <v>534.75846532412174</v>
      </c>
      <c r="X243" s="33"/>
      <c r="Y243" s="33"/>
      <c r="Z243" s="33"/>
      <c r="AA243" s="33"/>
      <c r="AB243" s="33"/>
      <c r="AC243" s="33"/>
      <c r="AD243" s="33"/>
      <c r="AF243" s="17"/>
      <c r="AJ243" s="25"/>
      <c r="AK243" s="25"/>
    </row>
    <row r="244" spans="3:37" ht="12" hidden="1" customHeight="1" x14ac:dyDescent="0.35">
      <c r="C244" s="41"/>
      <c r="E244" s="25"/>
      <c r="F244" s="25"/>
      <c r="G244" s="25"/>
      <c r="H244" s="25"/>
      <c r="I244" s="25"/>
      <c r="J244" s="25"/>
      <c r="K244" s="25"/>
      <c r="L244" s="25"/>
      <c r="M244" s="25"/>
      <c r="N244" s="25"/>
      <c r="O244" s="25"/>
      <c r="P244" s="25"/>
      <c r="Q244" s="25"/>
      <c r="R244" s="25"/>
      <c r="S244" s="25"/>
      <c r="T244" s="25"/>
      <c r="U244" s="25"/>
      <c r="V244" s="25"/>
      <c r="X244" s="33"/>
      <c r="Y244" s="33"/>
      <c r="Z244" s="33"/>
      <c r="AA244" s="33"/>
      <c r="AB244" s="33"/>
      <c r="AC244" s="33"/>
      <c r="AD244" s="33"/>
      <c r="AF244" s="17"/>
      <c r="AJ244" s="25"/>
      <c r="AK244" s="25"/>
    </row>
    <row r="245" spans="3:37" ht="12" customHeight="1" x14ac:dyDescent="0.35">
      <c r="C245" s="41"/>
      <c r="E245" s="25"/>
      <c r="F245" s="25"/>
      <c r="G245" s="25"/>
      <c r="H245" s="25"/>
      <c r="I245" s="25"/>
      <c r="J245" s="25"/>
      <c r="K245" s="25"/>
      <c r="L245" s="25"/>
      <c r="M245" s="25"/>
      <c r="N245" s="25"/>
      <c r="O245" s="25"/>
      <c r="P245" s="25"/>
      <c r="Q245" s="25"/>
      <c r="R245" s="25"/>
      <c r="S245" s="25"/>
      <c r="T245" s="25"/>
      <c r="U245" s="25"/>
      <c r="V245" s="25"/>
      <c r="X245" s="33"/>
      <c r="Y245" s="33"/>
      <c r="Z245" s="33"/>
      <c r="AA245" s="33"/>
      <c r="AB245" s="33"/>
      <c r="AC245" s="33"/>
      <c r="AD245" s="33"/>
      <c r="AF245" s="17"/>
      <c r="AJ245" s="25"/>
      <c r="AK245" s="25"/>
    </row>
    <row r="246" spans="3:37" ht="12" customHeight="1" x14ac:dyDescent="0.35">
      <c r="C246" s="45" t="s">
        <v>217</v>
      </c>
      <c r="E246" s="25"/>
      <c r="F246" s="25"/>
      <c r="G246" s="25"/>
      <c r="H246" s="25"/>
      <c r="I246" s="25"/>
      <c r="J246" s="25"/>
      <c r="K246" s="25"/>
      <c r="L246" s="25"/>
      <c r="M246" s="25"/>
      <c r="N246" s="25"/>
      <c r="O246" s="25"/>
      <c r="P246" s="25"/>
      <c r="Q246" s="25"/>
      <c r="R246" s="25"/>
      <c r="S246" s="25"/>
      <c r="T246" s="25"/>
      <c r="U246" s="25"/>
      <c r="V246" s="25"/>
      <c r="W246" s="43" t="s">
        <v>404</v>
      </c>
      <c r="X246" s="33"/>
      <c r="Y246" s="33"/>
      <c r="Z246" s="33"/>
      <c r="AA246" s="33"/>
      <c r="AB246" s="33"/>
      <c r="AC246" s="33"/>
      <c r="AD246" s="33"/>
      <c r="AF246" s="17"/>
      <c r="AJ246" s="25"/>
      <c r="AK246" s="25"/>
    </row>
    <row r="247" spans="3:37" ht="12" customHeight="1" x14ac:dyDescent="0.35">
      <c r="C247" s="3" t="s">
        <v>277</v>
      </c>
      <c r="D247" s="3"/>
      <c r="E247" s="25"/>
      <c r="F247" s="5"/>
      <c r="G247" s="5"/>
      <c r="H247" s="5">
        <f t="shared" ref="H247:V247" si="100">H20</f>
        <v>31.406978374329228</v>
      </c>
      <c r="I247" s="5">
        <f t="shared" si="100"/>
        <v>28.631051969385325</v>
      </c>
      <c r="J247" s="5">
        <f t="shared" si="100"/>
        <v>25.191047348967171</v>
      </c>
      <c r="K247" s="5">
        <f t="shared" si="100"/>
        <v>21.208912771103076</v>
      </c>
      <c r="L247" s="5">
        <f t="shared" si="100"/>
        <v>17.638061845942104</v>
      </c>
      <c r="M247" s="5">
        <f t="shared" si="100"/>
        <v>14.206407719561252</v>
      </c>
      <c r="N247" s="5">
        <f t="shared" si="100"/>
        <v>0</v>
      </c>
      <c r="O247" s="5">
        <f t="shared" si="100"/>
        <v>0</v>
      </c>
      <c r="P247" s="5">
        <f t="shared" si="100"/>
        <v>0</v>
      </c>
      <c r="Q247" s="5">
        <f t="shared" si="100"/>
        <v>0</v>
      </c>
      <c r="R247" s="5">
        <f t="shared" si="100"/>
        <v>0</v>
      </c>
      <c r="S247" s="5">
        <f t="shared" si="100"/>
        <v>0</v>
      </c>
      <c r="T247" s="5">
        <f t="shared" si="100"/>
        <v>0</v>
      </c>
      <c r="U247" s="5">
        <f t="shared" si="100"/>
        <v>0</v>
      </c>
      <c r="V247" s="5">
        <f t="shared" si="100"/>
        <v>0</v>
      </c>
      <c r="W247" s="44">
        <f>SUM(H247:V247)</f>
        <v>138.28246002928816</v>
      </c>
      <c r="X247" s="33"/>
      <c r="Y247" s="33"/>
      <c r="Z247" s="33"/>
      <c r="AA247" s="33"/>
      <c r="AB247" s="33"/>
      <c r="AC247" s="33"/>
      <c r="AD247" s="33"/>
      <c r="AF247" s="17"/>
      <c r="AJ247" s="25"/>
      <c r="AK247" s="25"/>
    </row>
    <row r="248" spans="3:37" ht="12" hidden="1" customHeight="1" x14ac:dyDescent="0.35">
      <c r="C248" s="41"/>
      <c r="D248" s="41"/>
      <c r="E248" s="25"/>
      <c r="F248" s="25"/>
      <c r="G248" s="25"/>
      <c r="H248" s="25"/>
      <c r="I248" s="25"/>
      <c r="J248" s="25"/>
      <c r="K248" s="25"/>
      <c r="L248" s="25"/>
      <c r="M248" s="25"/>
      <c r="N248" s="25"/>
      <c r="O248" s="25"/>
      <c r="P248" s="25"/>
      <c r="Q248" s="25"/>
      <c r="R248" s="25"/>
      <c r="S248" s="25"/>
      <c r="T248" s="25"/>
      <c r="U248" s="25"/>
      <c r="V248" s="25"/>
      <c r="X248" s="33"/>
      <c r="Y248" s="33"/>
      <c r="Z248" s="33"/>
      <c r="AA248" s="33"/>
      <c r="AB248" s="33"/>
      <c r="AC248" s="33"/>
      <c r="AD248" s="33"/>
      <c r="AF248" s="17"/>
      <c r="AJ248" s="25"/>
      <c r="AK248" s="25"/>
    </row>
    <row r="249" spans="3:37" ht="12" customHeight="1" x14ac:dyDescent="0.35">
      <c r="C249" s="3" t="s">
        <v>138</v>
      </c>
      <c r="E249" s="25"/>
      <c r="F249" s="6"/>
      <c r="G249" s="6"/>
      <c r="H249" s="6">
        <f t="shared" ref="H249:V249" si="101">(H92-H148)*1000</f>
        <v>20205.676676264906</v>
      </c>
      <c r="I249" s="6">
        <f t="shared" si="101"/>
        <v>20938.181581431687</v>
      </c>
      <c r="J249" s="6">
        <f t="shared" si="101"/>
        <v>21778.15824874648</v>
      </c>
      <c r="K249" s="6">
        <f t="shared" si="101"/>
        <v>22521.831858662128</v>
      </c>
      <c r="L249" s="6">
        <f t="shared" si="101"/>
        <v>23184.866161478491</v>
      </c>
      <c r="M249" s="6">
        <f t="shared" si="101"/>
        <v>23779.702650290881</v>
      </c>
      <c r="N249" s="6">
        <f t="shared" si="101"/>
        <v>24009.872480460715</v>
      </c>
      <c r="O249" s="6">
        <f t="shared" si="101"/>
        <v>24230.583276513975</v>
      </c>
      <c r="P249" s="6">
        <f t="shared" si="101"/>
        <v>24442.406389504689</v>
      </c>
      <c r="Q249" s="6">
        <f t="shared" si="101"/>
        <v>24645.868063824717</v>
      </c>
      <c r="R249" s="6">
        <f t="shared" si="101"/>
        <v>24645.868063824717</v>
      </c>
      <c r="S249" s="6">
        <f t="shared" si="101"/>
        <v>24645.868063824717</v>
      </c>
      <c r="T249" s="6">
        <f t="shared" si="101"/>
        <v>24645.868063824717</v>
      </c>
      <c r="U249" s="6">
        <f t="shared" si="101"/>
        <v>24645.868063824717</v>
      </c>
      <c r="V249" s="6">
        <f t="shared" si="101"/>
        <v>24645.868063824717</v>
      </c>
      <c r="X249" s="33"/>
      <c r="Y249" s="33"/>
      <c r="Z249" s="33"/>
      <c r="AA249" s="33"/>
      <c r="AB249" s="33"/>
      <c r="AC249" s="33"/>
      <c r="AD249" s="33"/>
      <c r="AF249" s="17"/>
      <c r="AJ249" s="25"/>
      <c r="AK249" s="25"/>
    </row>
    <row r="250" spans="3:37" ht="12" hidden="1" customHeight="1" x14ac:dyDescent="0.35">
      <c r="C250" s="41"/>
      <c r="E250" s="25"/>
      <c r="F250" s="25"/>
      <c r="G250" s="25"/>
      <c r="H250" s="25"/>
      <c r="I250" s="25"/>
      <c r="J250" s="25"/>
      <c r="K250" s="25"/>
      <c r="L250" s="25"/>
      <c r="M250" s="25"/>
      <c r="N250" s="25"/>
      <c r="O250" s="25"/>
      <c r="P250" s="25"/>
      <c r="Q250" s="25"/>
      <c r="R250" s="25"/>
      <c r="S250" s="25"/>
      <c r="T250" s="25"/>
      <c r="U250" s="25"/>
      <c r="V250" s="25"/>
      <c r="X250" s="33"/>
      <c r="Y250" s="33"/>
      <c r="Z250" s="33"/>
      <c r="AA250" s="33"/>
      <c r="AB250" s="33"/>
      <c r="AC250" s="33"/>
      <c r="AD250" s="33"/>
      <c r="AF250" s="17"/>
      <c r="AJ250" s="25"/>
      <c r="AK250" s="25"/>
    </row>
    <row r="251" spans="3:37" ht="12" customHeight="1" x14ac:dyDescent="0.35">
      <c r="C251" s="3" t="s">
        <v>139</v>
      </c>
      <c r="E251" s="25"/>
      <c r="F251" s="6"/>
      <c r="G251" s="6"/>
      <c r="H251" s="6">
        <f t="shared" ref="H251:V251" si="102">H247*H249/1000</f>
        <v>634.59925041014037</v>
      </c>
      <c r="I251" s="6">
        <f t="shared" si="102"/>
        <v>599.48216500239721</v>
      </c>
      <c r="J251" s="6">
        <f t="shared" si="102"/>
        <v>548.61461561747251</v>
      </c>
      <c r="K251" s="6">
        <f t="shared" si="102"/>
        <v>477.66356733581534</v>
      </c>
      <c r="L251" s="6">
        <f t="shared" si="102"/>
        <v>408.93610324604794</v>
      </c>
      <c r="M251" s="6">
        <f t="shared" si="102"/>
        <v>337.82415129996355</v>
      </c>
      <c r="N251" s="6">
        <f t="shared" si="102"/>
        <v>0</v>
      </c>
      <c r="O251" s="6">
        <f t="shared" si="102"/>
        <v>0</v>
      </c>
      <c r="P251" s="6">
        <f t="shared" si="102"/>
        <v>0</v>
      </c>
      <c r="Q251" s="6">
        <f t="shared" si="102"/>
        <v>0</v>
      </c>
      <c r="R251" s="6">
        <f t="shared" si="102"/>
        <v>0</v>
      </c>
      <c r="S251" s="6">
        <f t="shared" si="102"/>
        <v>0</v>
      </c>
      <c r="T251" s="6">
        <f t="shared" si="102"/>
        <v>0</v>
      </c>
      <c r="U251" s="6">
        <f t="shared" si="102"/>
        <v>0</v>
      </c>
      <c r="V251" s="6">
        <f t="shared" si="102"/>
        <v>0</v>
      </c>
      <c r="X251" s="33"/>
      <c r="Y251" s="33"/>
      <c r="Z251" s="33"/>
      <c r="AA251" s="33"/>
      <c r="AB251" s="33"/>
      <c r="AC251" s="33"/>
      <c r="AD251" s="33"/>
      <c r="AF251" s="17"/>
      <c r="AJ251" s="25"/>
      <c r="AK251" s="25"/>
    </row>
    <row r="252" spans="3:37" ht="12" hidden="1" customHeight="1" x14ac:dyDescent="0.35">
      <c r="C252" s="41"/>
      <c r="E252" s="25"/>
      <c r="F252" s="25"/>
      <c r="G252" s="25"/>
      <c r="H252" s="25"/>
      <c r="I252" s="25"/>
      <c r="J252" s="25"/>
      <c r="K252" s="25"/>
      <c r="L252" s="25"/>
      <c r="M252" s="25"/>
      <c r="N252" s="25"/>
      <c r="O252" s="25"/>
      <c r="P252" s="25"/>
      <c r="Q252" s="25"/>
      <c r="R252" s="25"/>
      <c r="S252" s="25"/>
      <c r="T252" s="25"/>
      <c r="U252" s="25"/>
      <c r="V252" s="25"/>
      <c r="X252" s="33"/>
      <c r="Y252" s="33"/>
      <c r="Z252" s="33"/>
      <c r="AA252" s="33"/>
      <c r="AB252" s="33"/>
      <c r="AC252" s="33"/>
      <c r="AD252" s="33"/>
      <c r="AF252" s="17"/>
      <c r="AJ252" s="25"/>
      <c r="AK252" s="25"/>
    </row>
    <row r="253" spans="3:37" ht="12" hidden="1" customHeight="1" x14ac:dyDescent="0.35">
      <c r="C253" s="47" t="s">
        <v>177</v>
      </c>
      <c r="E253" s="25"/>
      <c r="F253" s="25"/>
      <c r="G253" s="25"/>
      <c r="H253" s="25"/>
      <c r="I253" s="25"/>
      <c r="J253" s="25"/>
      <c r="K253" s="25"/>
      <c r="L253" s="25"/>
      <c r="M253" s="25"/>
      <c r="N253" s="25"/>
      <c r="O253" s="25"/>
      <c r="P253" s="25"/>
      <c r="Q253" s="25"/>
      <c r="R253" s="25"/>
      <c r="S253" s="25"/>
      <c r="T253" s="25"/>
      <c r="U253" s="25"/>
      <c r="V253" s="25"/>
      <c r="X253" s="33"/>
      <c r="Y253" s="33"/>
      <c r="Z253" s="33"/>
      <c r="AA253" s="33"/>
      <c r="AB253" s="33"/>
      <c r="AC253" s="33"/>
      <c r="AD253" s="33"/>
      <c r="AF253" s="17"/>
      <c r="AJ253" s="25"/>
      <c r="AK253" s="25"/>
    </row>
    <row r="254" spans="3:37" ht="12" hidden="1" customHeight="1" x14ac:dyDescent="0.35">
      <c r="C254" s="41"/>
      <c r="E254" s="25"/>
      <c r="F254" s="25"/>
      <c r="G254" s="25"/>
      <c r="H254" s="25"/>
      <c r="I254" s="25"/>
      <c r="J254" s="25"/>
      <c r="K254" s="25"/>
      <c r="L254" s="25"/>
      <c r="M254" s="25"/>
      <c r="N254" s="25"/>
      <c r="O254" s="25"/>
      <c r="P254" s="25"/>
      <c r="Q254" s="25"/>
      <c r="R254" s="25"/>
      <c r="S254" s="25"/>
      <c r="T254" s="25"/>
      <c r="U254" s="25"/>
      <c r="V254" s="25"/>
      <c r="X254" s="33"/>
      <c r="Y254" s="33"/>
      <c r="Z254" s="33"/>
      <c r="AA254" s="33"/>
      <c r="AB254" s="33"/>
      <c r="AC254" s="33"/>
      <c r="AD254" s="33"/>
      <c r="AF254" s="17"/>
      <c r="AJ254" s="25"/>
      <c r="AK254" s="25"/>
    </row>
    <row r="255" spans="3:37" ht="12" customHeight="1" x14ac:dyDescent="0.35">
      <c r="C255" s="47" t="s">
        <v>278</v>
      </c>
      <c r="E255" s="25"/>
      <c r="F255" s="6"/>
      <c r="G255" s="6"/>
      <c r="H255" s="6">
        <f t="shared" ref="H255:V255" si="103">H134-H190</f>
        <v>634.59925041014048</v>
      </c>
      <c r="I255" s="6">
        <f t="shared" si="103"/>
        <v>1234.0814154125376</v>
      </c>
      <c r="J255" s="6">
        <f t="shared" si="103"/>
        <v>1782.6960310300101</v>
      </c>
      <c r="K255" s="6">
        <f t="shared" si="103"/>
        <v>2260.3595983658251</v>
      </c>
      <c r="L255" s="6">
        <f t="shared" si="103"/>
        <v>2669.2957016118735</v>
      </c>
      <c r="M255" s="6">
        <f t="shared" si="103"/>
        <v>3007.1198529118374</v>
      </c>
      <c r="N255" s="6">
        <f t="shared" si="103"/>
        <v>2573.7047572685028</v>
      </c>
      <c r="O255" s="6">
        <f t="shared" si="103"/>
        <v>2149.9414783930074</v>
      </c>
      <c r="P255" s="6">
        <f t="shared" si="103"/>
        <v>1753.0124341025653</v>
      </c>
      <c r="Q255" s="6">
        <f t="shared" si="103"/>
        <v>1398.8241614333924</v>
      </c>
      <c r="R255" s="6">
        <f t="shared" si="103"/>
        <v>1095.4146794041767</v>
      </c>
      <c r="S255" s="6">
        <f t="shared" si="103"/>
        <v>844.33275523048007</v>
      </c>
      <c r="T255" s="6">
        <f t="shared" si="103"/>
        <v>635.47748480031828</v>
      </c>
      <c r="U255" s="6">
        <f t="shared" si="103"/>
        <v>464.44299600426632</v>
      </c>
      <c r="V255" s="6">
        <f t="shared" si="103"/>
        <v>331.39967181921207</v>
      </c>
      <c r="X255" s="33"/>
      <c r="Y255" s="33"/>
      <c r="Z255" s="33"/>
      <c r="AA255" s="33"/>
      <c r="AB255" s="33"/>
      <c r="AC255" s="33"/>
      <c r="AD255" s="33"/>
      <c r="AF255" s="17"/>
      <c r="AJ255" s="25"/>
      <c r="AK255" s="25"/>
    </row>
    <row r="256" spans="3:37" ht="12" customHeight="1" x14ac:dyDescent="0.35">
      <c r="C256" s="41"/>
      <c r="E256" s="25"/>
      <c r="F256" s="25"/>
      <c r="G256" s="25"/>
      <c r="H256" s="25"/>
      <c r="I256" s="25"/>
      <c r="J256" s="25"/>
      <c r="K256" s="25"/>
      <c r="L256" s="25"/>
      <c r="M256" s="25"/>
      <c r="N256" s="25"/>
      <c r="O256" s="25"/>
      <c r="P256" s="25"/>
      <c r="Q256" s="25"/>
      <c r="R256" s="25"/>
      <c r="S256" s="25"/>
      <c r="T256" s="25"/>
      <c r="U256" s="25"/>
      <c r="V256" s="25"/>
      <c r="X256" s="33"/>
      <c r="Y256" s="33"/>
      <c r="Z256" s="33"/>
      <c r="AA256" s="33"/>
      <c r="AB256" s="33"/>
      <c r="AC256" s="33"/>
      <c r="AD256" s="33"/>
      <c r="AF256" s="17"/>
      <c r="AJ256" s="25"/>
      <c r="AK256" s="25"/>
    </row>
    <row r="257" spans="3:37" ht="12" hidden="1" customHeight="1" x14ac:dyDescent="0.35">
      <c r="E257" s="25"/>
      <c r="F257" s="25"/>
      <c r="G257" s="25"/>
      <c r="H257" s="25"/>
      <c r="I257" s="25"/>
      <c r="J257" s="25"/>
      <c r="K257" s="25"/>
      <c r="L257" s="25"/>
      <c r="M257" s="25"/>
      <c r="N257" s="25"/>
      <c r="O257" s="25"/>
      <c r="P257" s="25"/>
      <c r="Q257" s="25"/>
      <c r="R257" s="25"/>
      <c r="S257" s="25"/>
      <c r="T257" s="25"/>
      <c r="U257" s="25"/>
      <c r="V257" s="25"/>
      <c r="X257" s="33"/>
      <c r="Y257" s="33"/>
      <c r="Z257" s="33"/>
      <c r="AA257" s="33"/>
      <c r="AB257" s="33"/>
      <c r="AC257" s="33"/>
      <c r="AD257" s="33"/>
      <c r="AF257" s="17"/>
      <c r="AJ257" s="25"/>
      <c r="AK257" s="25"/>
    </row>
    <row r="258" spans="3:37" ht="12" hidden="1" customHeight="1" x14ac:dyDescent="0.35">
      <c r="C258" s="25"/>
      <c r="D258" s="25"/>
      <c r="E258" s="25"/>
      <c r="F258" s="25"/>
      <c r="G258" s="25"/>
      <c r="H258" s="25"/>
      <c r="I258" s="25"/>
      <c r="J258" s="25"/>
      <c r="K258" s="25"/>
      <c r="L258" s="25"/>
      <c r="M258" s="25"/>
      <c r="N258" s="25"/>
      <c r="O258" s="25"/>
      <c r="P258" s="25"/>
      <c r="Q258" s="25"/>
      <c r="R258" s="25"/>
      <c r="S258" s="25"/>
      <c r="T258" s="25"/>
      <c r="U258" s="25"/>
      <c r="V258" s="25"/>
      <c r="X258" s="33"/>
      <c r="Y258" s="33"/>
      <c r="Z258" s="33"/>
      <c r="AA258" s="33"/>
      <c r="AB258" s="33"/>
      <c r="AC258" s="33"/>
      <c r="AD258" s="33"/>
      <c r="AF258" s="17"/>
      <c r="AJ258" s="25"/>
      <c r="AK258" s="25"/>
    </row>
    <row r="259" spans="3:37" ht="12" hidden="1" customHeight="1" x14ac:dyDescent="0.35">
      <c r="C259" s="25"/>
      <c r="D259" s="25"/>
      <c r="E259" s="25"/>
      <c r="F259" s="25"/>
      <c r="G259" s="25"/>
      <c r="H259" s="25"/>
      <c r="I259" s="25"/>
      <c r="J259" s="25"/>
      <c r="K259" s="25"/>
      <c r="L259" s="25"/>
      <c r="M259" s="25"/>
      <c r="N259" s="25"/>
      <c r="O259" s="25"/>
      <c r="P259" s="25"/>
      <c r="Q259" s="25"/>
      <c r="R259" s="25"/>
      <c r="S259" s="25"/>
      <c r="T259" s="25"/>
      <c r="U259" s="25"/>
      <c r="V259" s="25"/>
      <c r="X259" s="33"/>
      <c r="Y259" s="33"/>
      <c r="Z259" s="33"/>
      <c r="AA259" s="33"/>
      <c r="AB259" s="33"/>
      <c r="AC259" s="33"/>
      <c r="AD259" s="33"/>
      <c r="AF259" s="17"/>
      <c r="AJ259" s="25"/>
      <c r="AK259" s="25"/>
    </row>
    <row r="260" spans="3:37" ht="12" hidden="1" customHeight="1" x14ac:dyDescent="0.35">
      <c r="C260" s="25"/>
      <c r="D260" s="25"/>
      <c r="E260" s="25"/>
      <c r="F260" s="25"/>
      <c r="G260" s="25"/>
      <c r="H260" s="25"/>
      <c r="I260" s="25"/>
      <c r="J260" s="25"/>
      <c r="K260" s="25"/>
      <c r="L260" s="25"/>
      <c r="M260" s="25"/>
      <c r="N260" s="25"/>
      <c r="O260" s="25"/>
      <c r="P260" s="25"/>
      <c r="Q260" s="25"/>
      <c r="R260" s="25"/>
      <c r="S260" s="25"/>
      <c r="T260" s="25"/>
      <c r="U260" s="25"/>
      <c r="V260" s="25"/>
      <c r="X260" s="33"/>
      <c r="Y260" s="33"/>
      <c r="Z260" s="33"/>
      <c r="AA260" s="33"/>
      <c r="AB260" s="33"/>
      <c r="AC260" s="33"/>
      <c r="AD260" s="33"/>
      <c r="AF260" s="17"/>
      <c r="AJ260" s="25"/>
      <c r="AK260" s="25"/>
    </row>
    <row r="261" spans="3:37" ht="12" hidden="1" customHeight="1" x14ac:dyDescent="0.35">
      <c r="E261" s="25"/>
      <c r="F261" s="25"/>
      <c r="G261" s="25"/>
      <c r="H261" s="25"/>
      <c r="I261" s="25"/>
      <c r="J261" s="25"/>
      <c r="K261" s="25"/>
      <c r="L261" s="25"/>
      <c r="M261" s="25"/>
      <c r="N261" s="25"/>
      <c r="O261" s="25"/>
      <c r="P261" s="25"/>
      <c r="Q261" s="25"/>
      <c r="R261" s="25"/>
      <c r="S261" s="25"/>
      <c r="T261" s="25"/>
      <c r="U261" s="25"/>
      <c r="V261" s="25"/>
      <c r="X261" s="33"/>
      <c r="Y261" s="33"/>
      <c r="Z261" s="33"/>
      <c r="AA261" s="33"/>
      <c r="AB261" s="33"/>
      <c r="AC261" s="33"/>
      <c r="AD261" s="33"/>
      <c r="AF261" s="17"/>
      <c r="AJ261" s="25"/>
      <c r="AK261" s="25"/>
    </row>
    <row r="262" spans="3:37" ht="12" hidden="1" customHeight="1" x14ac:dyDescent="0.35">
      <c r="E262" s="25"/>
      <c r="F262" s="25"/>
      <c r="G262" s="25"/>
      <c r="H262" s="25"/>
      <c r="I262" s="25"/>
      <c r="J262" s="25"/>
      <c r="K262" s="25"/>
      <c r="L262" s="25"/>
      <c r="M262" s="25"/>
      <c r="N262" s="25"/>
      <c r="O262" s="25"/>
      <c r="P262" s="25"/>
      <c r="Q262" s="25"/>
      <c r="R262" s="25"/>
      <c r="S262" s="25"/>
      <c r="T262" s="25"/>
      <c r="U262" s="25"/>
      <c r="V262" s="25"/>
      <c r="X262" s="33"/>
      <c r="Y262" s="33"/>
      <c r="Z262" s="33"/>
      <c r="AA262" s="33"/>
      <c r="AB262" s="33"/>
      <c r="AC262" s="33"/>
      <c r="AD262" s="33"/>
      <c r="AF262" s="17"/>
      <c r="AJ262" s="25"/>
      <c r="AK262" s="25"/>
    </row>
    <row r="263" spans="3:37" ht="12" customHeight="1" x14ac:dyDescent="0.35">
      <c r="C263" s="45" t="s">
        <v>218</v>
      </c>
      <c r="E263" s="25"/>
      <c r="F263" s="25"/>
      <c r="G263" s="54" t="s">
        <v>350</v>
      </c>
      <c r="H263" s="25"/>
      <c r="I263" s="25"/>
      <c r="J263" s="25"/>
      <c r="K263" s="25"/>
      <c r="L263" s="25"/>
      <c r="M263" s="25"/>
      <c r="N263" s="25"/>
      <c r="O263" s="25"/>
      <c r="P263" s="25"/>
      <c r="Q263" s="25"/>
      <c r="R263" s="25"/>
      <c r="S263" s="25"/>
      <c r="T263" s="25"/>
      <c r="U263" s="25"/>
      <c r="V263" s="25"/>
      <c r="W263" s="43" t="s">
        <v>392</v>
      </c>
      <c r="X263" s="33"/>
      <c r="Z263" s="33"/>
      <c r="AA263" s="33"/>
      <c r="AB263" s="33"/>
      <c r="AC263" s="33"/>
      <c r="AD263" s="33"/>
      <c r="AF263" s="17"/>
      <c r="AJ263" s="25"/>
      <c r="AK263" s="25"/>
    </row>
    <row r="264" spans="3:37" ht="12" customHeight="1" x14ac:dyDescent="0.35">
      <c r="C264" s="3" t="s">
        <v>279</v>
      </c>
      <c r="E264" s="25"/>
      <c r="F264" s="6"/>
      <c r="G264" s="6"/>
      <c r="H264" s="6">
        <f t="shared" ref="H264:V264" si="104">-(H255+H243)</f>
        <v>-692.65869859284624</v>
      </c>
      <c r="I264" s="6">
        <f t="shared" si="104"/>
        <v>-1353.6898284450779</v>
      </c>
      <c r="J264" s="6">
        <f t="shared" si="104"/>
        <v>-1965.6602507844259</v>
      </c>
      <c r="K264" s="6">
        <f t="shared" si="104"/>
        <v>-2506.3203676633552</v>
      </c>
      <c r="L264" s="6">
        <f t="shared" si="104"/>
        <v>-2973.5938735964328</v>
      </c>
      <c r="M264" s="6">
        <f t="shared" si="104"/>
        <v>-3362.5570373183391</v>
      </c>
      <c r="N264" s="6">
        <f t="shared" si="104"/>
        <v>-2971.5563517606524</v>
      </c>
      <c r="O264" s="6">
        <f t="shared" si="104"/>
        <v>-2580.5981218697621</v>
      </c>
      <c r="P264" s="6">
        <f t="shared" si="104"/>
        <v>-2208.5598311659051</v>
      </c>
      <c r="Q264" s="6">
        <f t="shared" si="104"/>
        <v>-1873.7415188001394</v>
      </c>
      <c r="R264" s="6">
        <f t="shared" si="104"/>
        <v>-1586.5420860557492</v>
      </c>
      <c r="S264" s="6">
        <f t="shared" si="104"/>
        <v>-1349.2521297832466</v>
      </c>
      <c r="T264" s="6">
        <f t="shared" si="104"/>
        <v>-1152.1989091855339</v>
      </c>
      <c r="U264" s="6">
        <f t="shared" si="104"/>
        <v>-991.05297910317847</v>
      </c>
      <c r="V264" s="6">
        <f t="shared" si="104"/>
        <v>-866.15813714333376</v>
      </c>
      <c r="W264" s="51">
        <f>SUM(H264:V264)/1000</f>
        <v>-28.43414012126798</v>
      </c>
      <c r="X264" s="42" t="s">
        <v>391</v>
      </c>
      <c r="Z264" s="33"/>
      <c r="AA264" s="33"/>
      <c r="AB264" s="33"/>
      <c r="AC264" s="33"/>
      <c r="AD264" s="33"/>
      <c r="AF264" s="17"/>
      <c r="AJ264" s="25"/>
      <c r="AK264" s="25"/>
    </row>
    <row r="265" spans="3:37" s="40" customFormat="1" ht="12" hidden="1" customHeight="1" x14ac:dyDescent="0.35">
      <c r="C265" s="41"/>
      <c r="E265" s="25"/>
      <c r="F265" s="25"/>
      <c r="G265" s="25"/>
      <c r="H265" s="25"/>
      <c r="I265" s="43"/>
      <c r="J265" s="43"/>
      <c r="K265" s="43"/>
      <c r="L265" s="43"/>
      <c r="M265" s="43"/>
      <c r="N265" s="43"/>
      <c r="O265" s="43"/>
      <c r="P265" s="43"/>
      <c r="Q265" s="43"/>
      <c r="R265" s="43"/>
      <c r="S265" s="43"/>
      <c r="T265" s="43"/>
      <c r="U265" s="43"/>
      <c r="V265" s="43"/>
      <c r="X265" s="42"/>
      <c r="Y265" s="42"/>
      <c r="Z265" s="42"/>
      <c r="AA265" s="42"/>
      <c r="AB265" s="42"/>
      <c r="AC265" s="42"/>
      <c r="AD265" s="42"/>
      <c r="AE265" s="43"/>
      <c r="AF265" s="39"/>
      <c r="AG265" s="43"/>
      <c r="AH265" s="43"/>
      <c r="AI265" s="43"/>
      <c r="AJ265" s="43"/>
      <c r="AK265" s="43"/>
    </row>
    <row r="266" spans="3:37" ht="12" hidden="1" customHeight="1" x14ac:dyDescent="0.35">
      <c r="E266" s="25"/>
      <c r="F266" s="25"/>
      <c r="G266" s="25"/>
      <c r="H266" s="25"/>
      <c r="I266" s="25"/>
      <c r="J266" s="25"/>
      <c r="K266" s="25"/>
      <c r="L266" s="25"/>
      <c r="M266" s="25"/>
      <c r="N266" s="25"/>
      <c r="O266" s="25"/>
      <c r="P266" s="25"/>
      <c r="Q266" s="25"/>
      <c r="R266" s="25"/>
      <c r="S266" s="25"/>
      <c r="T266" s="25"/>
      <c r="U266" s="25"/>
      <c r="V266" s="25"/>
      <c r="X266" s="33"/>
      <c r="Y266" s="33"/>
      <c r="Z266" s="33"/>
      <c r="AA266" s="33"/>
      <c r="AB266" s="33"/>
      <c r="AC266" s="33"/>
      <c r="AD266" s="33"/>
      <c r="AF266" s="17"/>
      <c r="AJ266" s="25"/>
      <c r="AK266" s="25"/>
    </row>
    <row r="267" spans="3:37" ht="12" customHeight="1" x14ac:dyDescent="0.35">
      <c r="C267" s="3" t="s">
        <v>280</v>
      </c>
      <c r="E267" s="25"/>
      <c r="F267" s="6"/>
      <c r="G267" s="6"/>
      <c r="H267" s="6">
        <f t="shared" ref="H267:V267" si="105">H194</f>
        <v>-123.80018138040069</v>
      </c>
      <c r="I267" s="6">
        <f t="shared" si="105"/>
        <v>-244.56945213194277</v>
      </c>
      <c r="J267" s="6">
        <f t="shared" si="105"/>
        <v>-358.99388537189247</v>
      </c>
      <c r="K267" s="6">
        <f t="shared" si="105"/>
        <v>-462.73969058213436</v>
      </c>
      <c r="L267" s="6">
        <f t="shared" si="105"/>
        <v>-554.92609523854662</v>
      </c>
      <c r="M267" s="6">
        <f t="shared" si="105"/>
        <v>-634.1776711194384</v>
      </c>
      <c r="N267" s="6">
        <f t="shared" si="105"/>
        <v>-568.94147100672853</v>
      </c>
      <c r="O267" s="6">
        <f t="shared" si="105"/>
        <v>-502.0088056030994</v>
      </c>
      <c r="P267" s="6">
        <f t="shared" si="105"/>
        <v>-437.006538213738</v>
      </c>
      <c r="Q267" s="6">
        <f t="shared" si="105"/>
        <v>-377.621145809653</v>
      </c>
      <c r="R267" s="6">
        <f t="shared" si="105"/>
        <v>-322.9187210873269</v>
      </c>
      <c r="S267" s="6">
        <f t="shared" si="105"/>
        <v>-277.73671830361201</v>
      </c>
      <c r="T267" s="6">
        <f t="shared" si="105"/>
        <v>-240.22858034823145</v>
      </c>
      <c r="U267" s="6">
        <f t="shared" si="105"/>
        <v>-209.56368862556786</v>
      </c>
      <c r="V267" s="6">
        <f t="shared" si="105"/>
        <v>-185.81441018624415</v>
      </c>
      <c r="X267" s="33"/>
      <c r="Y267" s="33"/>
      <c r="Z267" s="33"/>
      <c r="AA267" s="33"/>
      <c r="AB267" s="33"/>
      <c r="AC267" s="33"/>
      <c r="AD267" s="33"/>
      <c r="AF267" s="17"/>
      <c r="AJ267" s="25"/>
      <c r="AK267" s="25"/>
    </row>
    <row r="268" spans="3:37" hidden="1" x14ac:dyDescent="0.35">
      <c r="C268" s="41"/>
      <c r="E268" s="25"/>
      <c r="F268" s="25"/>
      <c r="G268" s="25"/>
      <c r="H268" s="25"/>
      <c r="I268" s="25"/>
      <c r="J268" s="25"/>
      <c r="K268" s="25"/>
      <c r="L268" s="25"/>
      <c r="M268" s="25"/>
      <c r="N268" s="25"/>
      <c r="O268" s="25"/>
      <c r="P268" s="25"/>
      <c r="Q268" s="25"/>
      <c r="R268" s="25"/>
      <c r="S268" s="25"/>
      <c r="T268" s="25"/>
      <c r="U268" s="25"/>
      <c r="V268" s="25"/>
      <c r="X268" s="33"/>
      <c r="Y268" s="33"/>
      <c r="Z268" s="33"/>
      <c r="AA268" s="33"/>
      <c r="AB268" s="33"/>
      <c r="AC268" s="33"/>
      <c r="AD268" s="33"/>
      <c r="AJ268" s="25"/>
      <c r="AK268" s="25"/>
    </row>
    <row r="269" spans="3:37" x14ac:dyDescent="0.35">
      <c r="E269" s="25"/>
      <c r="F269" s="25"/>
      <c r="G269" s="25"/>
      <c r="H269" s="25"/>
      <c r="I269" s="25"/>
      <c r="J269" s="25"/>
      <c r="K269" s="25"/>
      <c r="L269" s="25"/>
      <c r="M269" s="25"/>
      <c r="N269" s="25"/>
      <c r="O269" s="25"/>
      <c r="P269" s="25"/>
      <c r="Q269" s="25"/>
      <c r="R269" s="25"/>
      <c r="S269" s="25"/>
      <c r="T269" s="25"/>
      <c r="U269" s="25"/>
      <c r="V269" s="25"/>
      <c r="AJ269" s="25"/>
      <c r="AK269" s="25"/>
    </row>
    <row r="270" spans="3:37" x14ac:dyDescent="0.35">
      <c r="C270" s="3" t="s">
        <v>352</v>
      </c>
      <c r="E270" s="25"/>
      <c r="F270" s="6"/>
      <c r="G270" s="6"/>
      <c r="H270" s="6">
        <f t="shared" ref="H270:V270" si="106">-H61</f>
        <v>-208.16968436772936</v>
      </c>
      <c r="I270" s="6">
        <f t="shared" si="106"/>
        <v>-195.43642137990898</v>
      </c>
      <c r="J270" s="6">
        <f t="shared" si="106"/>
        <v>-178.58126582773218</v>
      </c>
      <c r="K270" s="6">
        <f t="shared" si="106"/>
        <v>-157.70257536852711</v>
      </c>
      <c r="L270" s="6">
        <f t="shared" si="106"/>
        <v>-134.9746702835443</v>
      </c>
      <c r="M270" s="6">
        <f t="shared" si="106"/>
        <v>-111.15213929084148</v>
      </c>
      <c r="N270" s="6">
        <f t="shared" si="106"/>
        <v>-90.536050529342305</v>
      </c>
      <c r="O270" s="6">
        <f t="shared" si="106"/>
        <v>-70.9164148414051</v>
      </c>
      <c r="P270" s="6">
        <f t="shared" si="106"/>
        <v>-53.602728342475643</v>
      </c>
      <c r="Q270" s="6">
        <f t="shared" si="106"/>
        <v>-39.434585995006131</v>
      </c>
      <c r="R270" s="6">
        <f t="shared" si="106"/>
        <v>-31.100961830375077</v>
      </c>
      <c r="S270" s="6">
        <f t="shared" si="106"/>
        <v>-24.373879645741017</v>
      </c>
      <c r="T270" s="6">
        <f t="shared" si="106"/>
        <v>-19.081913986640672</v>
      </c>
      <c r="U270" s="6">
        <f t="shared" si="106"/>
        <v>-14.717831851029727</v>
      </c>
      <c r="V270" s="6">
        <f t="shared" si="106"/>
        <v>-11.101147888956707</v>
      </c>
      <c r="AJ270" s="25"/>
      <c r="AK270" s="25"/>
    </row>
    <row r="271" spans="3:37" hidden="1" x14ac:dyDescent="0.35">
      <c r="C271" s="41"/>
      <c r="E271" s="25"/>
      <c r="F271" s="25"/>
      <c r="G271" s="25"/>
      <c r="H271" s="25"/>
      <c r="I271" s="25"/>
      <c r="J271" s="25"/>
      <c r="K271" s="25"/>
      <c r="L271" s="25"/>
      <c r="M271" s="25"/>
      <c r="N271" s="25"/>
      <c r="O271" s="25"/>
      <c r="P271" s="25"/>
      <c r="Q271" s="25"/>
      <c r="R271" s="25"/>
      <c r="S271" s="25"/>
      <c r="T271" s="25"/>
      <c r="U271" s="25"/>
      <c r="V271" s="25"/>
      <c r="AJ271" s="25"/>
      <c r="AK271" s="25"/>
    </row>
    <row r="272" spans="3:37" x14ac:dyDescent="0.35">
      <c r="C272" s="3" t="s">
        <v>282</v>
      </c>
      <c r="E272" s="25"/>
      <c r="F272" s="6"/>
      <c r="G272" s="6"/>
      <c r="H272" s="6">
        <f t="shared" ref="H272:V272" si="107">H67</f>
        <v>471.46958167633676</v>
      </c>
      <c r="I272" s="6">
        <f t="shared" si="107"/>
        <v>403.43175780124989</v>
      </c>
      <c r="J272" s="6">
        <f t="shared" si="107"/>
        <v>345.02228062560374</v>
      </c>
      <c r="K272" s="6">
        <f t="shared" si="107"/>
        <v>285.46786414938765</v>
      </c>
      <c r="L272" s="6">
        <f t="shared" si="107"/>
        <v>228.9223581810117</v>
      </c>
      <c r="M272" s="6">
        <f t="shared" si="107"/>
        <v>185.96475931697043</v>
      </c>
      <c r="N272" s="6">
        <f t="shared" si="107"/>
        <v>38.278126386280711</v>
      </c>
      <c r="O272" s="6">
        <f t="shared" si="107"/>
        <v>27.996529421972085</v>
      </c>
      <c r="P272" s="6">
        <f t="shared" si="107"/>
        <v>20.550865015748684</v>
      </c>
      <c r="Q272" s="6">
        <f t="shared" si="107"/>
        <v>15.516011033426491</v>
      </c>
      <c r="R272" s="6">
        <f t="shared" si="107"/>
        <v>12.984812545614769</v>
      </c>
      <c r="S272" s="6">
        <f t="shared" si="107"/>
        <v>11.047845363418068</v>
      </c>
      <c r="T272" s="6">
        <f t="shared" si="107"/>
        <v>9.4538518690262396</v>
      </c>
      <c r="U272" s="6">
        <f t="shared" si="107"/>
        <v>7.9210790163269094</v>
      </c>
      <c r="V272" s="6">
        <f t="shared" si="107"/>
        <v>6.527217306160022</v>
      </c>
      <c r="AJ272" s="25"/>
      <c r="AK272" s="25"/>
    </row>
    <row r="273" spans="3:37" hidden="1" x14ac:dyDescent="0.35">
      <c r="C273" s="41"/>
      <c r="E273" s="25"/>
      <c r="F273" s="25"/>
      <c r="G273" s="25"/>
      <c r="H273" s="25"/>
      <c r="I273" s="25"/>
      <c r="J273" s="25"/>
      <c r="K273" s="25"/>
      <c r="L273" s="25"/>
      <c r="M273" s="25"/>
      <c r="N273" s="25"/>
      <c r="O273" s="25"/>
      <c r="P273" s="25"/>
      <c r="Q273" s="25"/>
      <c r="R273" s="25"/>
      <c r="S273" s="25"/>
      <c r="T273" s="25"/>
      <c r="U273" s="25"/>
      <c r="V273" s="25"/>
      <c r="AJ273" s="25"/>
      <c r="AK273" s="25"/>
    </row>
    <row r="274" spans="3:37" x14ac:dyDescent="0.35">
      <c r="C274" s="3" t="s">
        <v>283</v>
      </c>
      <c r="E274" s="25"/>
      <c r="F274" s="6"/>
      <c r="G274" s="6"/>
      <c r="H274" s="6">
        <f t="shared" ref="H274:V274" si="108">H72</f>
        <v>68.488476413380326</v>
      </c>
      <c r="I274" s="6">
        <f t="shared" si="108"/>
        <v>62.401104421281261</v>
      </c>
      <c r="J274" s="6">
        <f t="shared" si="108"/>
        <v>55.654682946904614</v>
      </c>
      <c r="K274" s="6">
        <f t="shared" si="108"/>
        <v>47.917488713052379</v>
      </c>
      <c r="L274" s="6">
        <f t="shared" si="108"/>
        <v>40.179233874547414</v>
      </c>
      <c r="M274" s="6">
        <f t="shared" si="108"/>
        <v>32.836495077027351</v>
      </c>
      <c r="N274" s="6">
        <f t="shared" si="108"/>
        <v>8.2780234698255288</v>
      </c>
      <c r="O274" s="6">
        <f t="shared" si="108"/>
        <v>6.2933052646299359</v>
      </c>
      <c r="P274" s="6">
        <f t="shared" si="108"/>
        <v>4.7139750826668756</v>
      </c>
      <c r="Q274" s="6">
        <f t="shared" si="108"/>
        <v>3.6195017704792045</v>
      </c>
      <c r="R274" s="6">
        <f t="shared" si="108"/>
        <v>3.0290357423014989</v>
      </c>
      <c r="S274" s="6">
        <f t="shared" si="108"/>
        <v>2.5771891864942473</v>
      </c>
      <c r="T274" s="6">
        <f t="shared" si="108"/>
        <v>2.2053499126851293</v>
      </c>
      <c r="U274" s="6">
        <f t="shared" si="108"/>
        <v>1.8477919010199035</v>
      </c>
      <c r="V274" s="6">
        <f t="shared" si="108"/>
        <v>1.522638424595874</v>
      </c>
      <c r="AJ274" s="25"/>
      <c r="AK274" s="25"/>
    </row>
    <row r="275" spans="3:37" hidden="1" x14ac:dyDescent="0.35">
      <c r="C275" s="41"/>
      <c r="E275" s="25"/>
      <c r="F275" s="25"/>
      <c r="G275" s="25"/>
      <c r="H275" s="25"/>
      <c r="I275" s="25"/>
      <c r="J275" s="25"/>
      <c r="K275" s="25"/>
      <c r="L275" s="25"/>
      <c r="M275" s="25"/>
      <c r="N275" s="25"/>
      <c r="O275" s="25"/>
      <c r="P275" s="25"/>
      <c r="Q275" s="25"/>
      <c r="R275" s="25"/>
      <c r="S275" s="25"/>
      <c r="T275" s="25"/>
      <c r="U275" s="25"/>
      <c r="V275" s="25"/>
      <c r="AJ275" s="25"/>
      <c r="AK275" s="25"/>
    </row>
    <row r="276" spans="3:37" x14ac:dyDescent="0.35">
      <c r="C276" s="3" t="s">
        <v>284</v>
      </c>
      <c r="E276" s="25"/>
      <c r="F276" s="6"/>
      <c r="G276" s="6"/>
      <c r="H276" s="6">
        <f t="shared" ref="H276:V276" si="109">H77</f>
        <v>292.36916116525265</v>
      </c>
      <c r="I276" s="6">
        <f t="shared" si="109"/>
        <v>273.5547903174496</v>
      </c>
      <c r="J276" s="6">
        <f t="shared" si="109"/>
        <v>248.90537242738912</v>
      </c>
      <c r="K276" s="6">
        <f t="shared" si="109"/>
        <v>218.67567801306569</v>
      </c>
      <c r="L276" s="6">
        <f t="shared" si="109"/>
        <v>186.60044395418356</v>
      </c>
      <c r="M276" s="6">
        <f t="shared" si="109"/>
        <v>153.31923305902797</v>
      </c>
      <c r="N276" s="6">
        <f t="shared" si="109"/>
        <v>49.79961824603776</v>
      </c>
      <c r="O276" s="6">
        <f t="shared" si="109"/>
        <v>38.164416531639276</v>
      </c>
      <c r="P276" s="6">
        <f t="shared" si="109"/>
        <v>28.702732805641432</v>
      </c>
      <c r="Q276" s="6">
        <f t="shared" si="109"/>
        <v>22.111318987233517</v>
      </c>
      <c r="R276" s="6">
        <f t="shared" si="109"/>
        <v>18.504197474917326</v>
      </c>
      <c r="S276" s="6">
        <f t="shared" si="109"/>
        <v>15.743893996073</v>
      </c>
      <c r="T276" s="6">
        <f t="shared" si="109"/>
        <v>13.472350199014397</v>
      </c>
      <c r="U276" s="6">
        <f t="shared" si="109"/>
        <v>11.288049774891647</v>
      </c>
      <c r="V276" s="6">
        <f t="shared" si="109"/>
        <v>9.3017067108660783</v>
      </c>
      <c r="AJ276" s="25"/>
      <c r="AK276" s="25"/>
    </row>
    <row r="277" spans="3:37" hidden="1" x14ac:dyDescent="0.35">
      <c r="C277" s="41"/>
      <c r="E277" s="25"/>
      <c r="F277" s="25"/>
      <c r="G277" s="25"/>
      <c r="H277" s="25"/>
      <c r="I277" s="25"/>
      <c r="J277" s="25"/>
      <c r="K277" s="25"/>
      <c r="L277" s="25"/>
      <c r="M277" s="25"/>
      <c r="N277" s="25"/>
      <c r="O277" s="25"/>
      <c r="P277" s="25"/>
      <c r="Q277" s="25"/>
      <c r="R277" s="25"/>
      <c r="S277" s="25"/>
      <c r="T277" s="25"/>
      <c r="U277" s="25"/>
      <c r="V277" s="25"/>
      <c r="AJ277" s="25"/>
      <c r="AK277" s="25"/>
    </row>
    <row r="278" spans="3:37" x14ac:dyDescent="0.35">
      <c r="C278" s="3" t="s">
        <v>285</v>
      </c>
      <c r="E278" s="25"/>
      <c r="F278" s="6"/>
      <c r="G278" s="6"/>
      <c r="H278" s="6">
        <f t="shared" ref="H278:V278" si="110">H79</f>
        <v>624.15753488724044</v>
      </c>
      <c r="I278" s="6">
        <f t="shared" si="110"/>
        <v>543.95123116007176</v>
      </c>
      <c r="J278" s="6">
        <f t="shared" si="110"/>
        <v>471.00107017216521</v>
      </c>
      <c r="K278" s="6">
        <f t="shared" si="110"/>
        <v>394.3584555069786</v>
      </c>
      <c r="L278" s="6">
        <f t="shared" si="110"/>
        <v>320.72736572619834</v>
      </c>
      <c r="M278" s="6">
        <f t="shared" si="110"/>
        <v>260.96834816218421</v>
      </c>
      <c r="N278" s="6">
        <f t="shared" si="110"/>
        <v>5.819717572801693</v>
      </c>
      <c r="O278" s="6">
        <f t="shared" si="110"/>
        <v>1.5378363768361965</v>
      </c>
      <c r="P278" s="6">
        <f t="shared" si="110"/>
        <v>0.36484456158135004</v>
      </c>
      <c r="Q278" s="6">
        <f t="shared" si="110"/>
        <v>1.8122457961330838</v>
      </c>
      <c r="R278" s="6">
        <f t="shared" si="110"/>
        <v>3.4170839324585174</v>
      </c>
      <c r="S278" s="6">
        <f t="shared" si="110"/>
        <v>4.9950489002442957</v>
      </c>
      <c r="T278" s="6">
        <f t="shared" si="110"/>
        <v>6.0496379940850957</v>
      </c>
      <c r="U278" s="6">
        <f t="shared" si="110"/>
        <v>6.3390888412087332</v>
      </c>
      <c r="V278" s="6">
        <f t="shared" si="110"/>
        <v>6.2504145526652657</v>
      </c>
      <c r="AJ278" s="25"/>
      <c r="AK278" s="25"/>
    </row>
    <row r="279" spans="3:37" hidden="1" x14ac:dyDescent="0.35">
      <c r="C279" s="41"/>
      <c r="E279" s="25"/>
      <c r="F279" s="25"/>
      <c r="G279" s="25"/>
      <c r="H279" s="25"/>
      <c r="I279" s="25"/>
      <c r="J279" s="25"/>
      <c r="K279" s="25"/>
      <c r="L279" s="25"/>
      <c r="M279" s="25"/>
      <c r="N279" s="25"/>
      <c r="O279" s="25"/>
      <c r="P279" s="25"/>
      <c r="Q279" s="25"/>
      <c r="R279" s="25"/>
      <c r="S279" s="25"/>
      <c r="T279" s="25"/>
      <c r="U279" s="25"/>
      <c r="V279" s="25"/>
      <c r="AJ279" s="25"/>
      <c r="AK279" s="25"/>
    </row>
    <row r="280" spans="3:37" hidden="1" x14ac:dyDescent="0.35">
      <c r="E280" s="25"/>
      <c r="F280" s="25"/>
      <c r="G280" s="25"/>
      <c r="H280" s="25"/>
      <c r="I280" s="25"/>
      <c r="J280" s="25"/>
      <c r="K280" s="25"/>
      <c r="L280" s="25"/>
      <c r="M280" s="25"/>
      <c r="N280" s="25"/>
      <c r="O280" s="25"/>
      <c r="P280" s="25"/>
      <c r="Q280" s="25"/>
      <c r="R280" s="25"/>
      <c r="S280" s="25"/>
      <c r="T280" s="25"/>
      <c r="U280" s="25"/>
      <c r="V280" s="25"/>
      <c r="X280" s="29"/>
      <c r="Y280" s="29"/>
      <c r="Z280" s="29"/>
      <c r="AA280" s="29"/>
      <c r="AB280" s="29"/>
      <c r="AJ280" s="25"/>
      <c r="AK280" s="25"/>
    </row>
    <row r="281" spans="3:37" x14ac:dyDescent="0.35">
      <c r="E281" s="25"/>
      <c r="F281" s="25"/>
      <c r="G281" s="54" t="s">
        <v>351</v>
      </c>
      <c r="H281" s="25"/>
      <c r="I281" s="25"/>
      <c r="J281" s="25"/>
      <c r="K281" s="25"/>
      <c r="L281" s="25"/>
      <c r="M281" s="25"/>
      <c r="N281" s="25"/>
      <c r="O281" s="25"/>
      <c r="P281" s="25"/>
      <c r="Q281" s="25"/>
      <c r="R281" s="25"/>
      <c r="S281" s="25"/>
      <c r="T281" s="25"/>
      <c r="U281" s="25"/>
      <c r="V281" s="25"/>
      <c r="X281" s="29"/>
      <c r="Y281" s="29"/>
      <c r="Z281" s="29"/>
      <c r="AA281" s="29"/>
      <c r="AB281" s="29"/>
      <c r="AC281" s="29"/>
      <c r="AD281" s="29"/>
      <c r="AJ281" s="25"/>
      <c r="AK281" s="25"/>
    </row>
    <row r="282" spans="3:37" x14ac:dyDescent="0.35">
      <c r="C282" s="3" t="s">
        <v>286</v>
      </c>
      <c r="D282" s="27"/>
      <c r="E282" s="26"/>
      <c r="F282" s="6"/>
      <c r="G282" s="6"/>
      <c r="H282" s="6">
        <f t="shared" ref="H282:K282" si="111">H278+H267</f>
        <v>500.35735350683979</v>
      </c>
      <c r="I282" s="6">
        <f t="shared" si="111"/>
        <v>299.38177902812902</v>
      </c>
      <c r="J282" s="6">
        <f t="shared" si="111"/>
        <v>112.00718480027274</v>
      </c>
      <c r="K282" s="6">
        <f t="shared" si="111"/>
        <v>-68.381235075155757</v>
      </c>
      <c r="L282" s="6">
        <f>L278+L267</f>
        <v>-234.19872951234828</v>
      </c>
      <c r="M282" s="6">
        <f t="shared" ref="M282:V282" si="112">M278+M267</f>
        <v>-373.20932295725419</v>
      </c>
      <c r="N282" s="6">
        <f t="shared" si="112"/>
        <v>-563.12175343392687</v>
      </c>
      <c r="O282" s="6">
        <f t="shared" si="112"/>
        <v>-500.47096922626321</v>
      </c>
      <c r="P282" s="6">
        <f t="shared" si="112"/>
        <v>-436.64169365215662</v>
      </c>
      <c r="Q282" s="6">
        <f t="shared" si="112"/>
        <v>-375.80890001351992</v>
      </c>
      <c r="R282" s="6">
        <f t="shared" si="112"/>
        <v>-319.50163715486838</v>
      </c>
      <c r="S282" s="6">
        <f t="shared" si="112"/>
        <v>-272.74166940336772</v>
      </c>
      <c r="T282" s="6">
        <f t="shared" si="112"/>
        <v>-234.17894235414636</v>
      </c>
      <c r="U282" s="6">
        <f t="shared" si="112"/>
        <v>-203.22459978435913</v>
      </c>
      <c r="V282" s="6">
        <f t="shared" si="112"/>
        <v>-179.56399563357888</v>
      </c>
      <c r="W282" s="43" t="s">
        <v>389</v>
      </c>
      <c r="AJ282" s="25"/>
      <c r="AK282" s="25"/>
    </row>
    <row r="283" spans="3:37" hidden="1" x14ac:dyDescent="0.35">
      <c r="C283" s="41"/>
      <c r="D283" s="27"/>
      <c r="E283" s="26"/>
      <c r="F283" s="26"/>
      <c r="G283" s="26"/>
      <c r="H283" s="26"/>
      <c r="I283" s="26"/>
      <c r="J283" s="26"/>
      <c r="K283" s="26"/>
      <c r="L283" s="26"/>
      <c r="M283" s="26"/>
      <c r="N283" s="26"/>
      <c r="O283" s="26"/>
      <c r="P283" s="26"/>
      <c r="Q283" s="26"/>
      <c r="R283" s="26"/>
      <c r="S283" s="26"/>
      <c r="T283" s="26"/>
      <c r="U283" s="26"/>
      <c r="V283" s="26"/>
      <c r="AJ283" s="25"/>
      <c r="AK283" s="25"/>
    </row>
    <row r="284" spans="3:37" hidden="1" x14ac:dyDescent="0.35">
      <c r="C284" s="27"/>
      <c r="D284" s="27"/>
      <c r="E284" s="26"/>
      <c r="F284" s="26"/>
      <c r="G284" s="26"/>
      <c r="H284" s="26"/>
      <c r="I284" s="26"/>
      <c r="J284" s="26"/>
      <c r="K284" s="26"/>
      <c r="L284" s="26"/>
      <c r="M284" s="26"/>
      <c r="N284" s="26"/>
      <c r="O284" s="26"/>
      <c r="P284" s="26"/>
      <c r="Q284" s="26"/>
      <c r="R284" s="26"/>
      <c r="S284" s="26"/>
      <c r="T284" s="26"/>
      <c r="U284" s="26"/>
      <c r="V284" s="26"/>
      <c r="AJ284" s="25"/>
      <c r="AK284" s="25"/>
    </row>
    <row r="285" spans="3:37" x14ac:dyDescent="0.35">
      <c r="C285" s="3" t="s">
        <v>390</v>
      </c>
      <c r="D285" s="27"/>
      <c r="E285" s="26"/>
      <c r="F285" s="21"/>
      <c r="G285" s="21"/>
      <c r="H285" s="21">
        <f t="shared" ref="H285:V285" si="113">H198</f>
        <v>500.35735350683979</v>
      </c>
      <c r="I285" s="21">
        <f t="shared" si="113"/>
        <v>799.7391325349688</v>
      </c>
      <c r="J285" s="21">
        <f t="shared" si="113"/>
        <v>911.74631733524154</v>
      </c>
      <c r="K285" s="21">
        <f t="shared" si="113"/>
        <v>843.36508226008573</v>
      </c>
      <c r="L285" s="21">
        <f t="shared" si="113"/>
        <v>609.16635274773739</v>
      </c>
      <c r="M285" s="21">
        <f t="shared" si="113"/>
        <v>235.9570297904832</v>
      </c>
      <c r="N285" s="21">
        <f t="shared" si="113"/>
        <v>-327.16472364344366</v>
      </c>
      <c r="O285" s="21">
        <f t="shared" si="113"/>
        <v>-827.63569286970687</v>
      </c>
      <c r="P285" s="21">
        <f t="shared" si="113"/>
        <v>-1264.2773865218635</v>
      </c>
      <c r="Q285" s="21">
        <f t="shared" si="113"/>
        <v>-1640.0862865353834</v>
      </c>
      <c r="R285" s="21">
        <f t="shared" si="113"/>
        <v>-1959.5879236902517</v>
      </c>
      <c r="S285" s="21">
        <f t="shared" si="113"/>
        <v>-2232.3295930936192</v>
      </c>
      <c r="T285" s="21">
        <f t="shared" si="113"/>
        <v>-2466.5085354477656</v>
      </c>
      <c r="U285" s="21">
        <f t="shared" si="113"/>
        <v>-2669.7331352321248</v>
      </c>
      <c r="V285" s="21">
        <f t="shared" si="113"/>
        <v>-2849.2971308657038</v>
      </c>
      <c r="W285" s="75">
        <f>V285/(W235+W247)</f>
        <v>-11.778079870042038</v>
      </c>
      <c r="X285" s="42" t="s">
        <v>276</v>
      </c>
      <c r="AJ285" s="25"/>
      <c r="AK285" s="25"/>
    </row>
    <row r="286" spans="3:37" x14ac:dyDescent="0.35">
      <c r="C286" s="3"/>
      <c r="D286" s="27"/>
      <c r="E286" s="26"/>
      <c r="F286" s="21"/>
      <c r="G286" s="21"/>
      <c r="H286" s="21"/>
      <c r="I286" s="21"/>
      <c r="J286" s="21"/>
      <c r="K286" s="21"/>
      <c r="L286" s="21"/>
      <c r="M286" s="21"/>
      <c r="N286" s="21"/>
      <c r="O286" s="21"/>
      <c r="P286" s="21"/>
      <c r="Q286" s="21"/>
      <c r="R286" s="21"/>
      <c r="S286" s="21"/>
      <c r="T286" s="21"/>
      <c r="U286" s="21"/>
      <c r="V286" s="21"/>
      <c r="W286" s="43" t="s">
        <v>392</v>
      </c>
      <c r="X286" s="33"/>
      <c r="Y286" s="33"/>
      <c r="AJ286" s="25"/>
      <c r="AK286" s="25"/>
    </row>
    <row r="287" spans="3:37" x14ac:dyDescent="0.35">
      <c r="C287" s="17" t="s">
        <v>382</v>
      </c>
      <c r="D287" s="26"/>
      <c r="E287" s="26"/>
      <c r="F287" s="21"/>
      <c r="G287" s="21"/>
      <c r="H287" s="21">
        <f t="shared" ref="H287:V287" si="114">H219</f>
        <v>134.47489734207923</v>
      </c>
      <c r="I287" s="21">
        <f t="shared" si="114"/>
        <v>125.82124666896982</v>
      </c>
      <c r="J287" s="21">
        <f t="shared" si="114"/>
        <v>114.48377206290368</v>
      </c>
      <c r="K287" s="21">
        <f t="shared" si="114"/>
        <v>100.57965496366262</v>
      </c>
      <c r="L287" s="21">
        <f t="shared" si="114"/>
        <v>85.826683788110444</v>
      </c>
      <c r="M287" s="21">
        <f t="shared" si="114"/>
        <v>70.519024797302933</v>
      </c>
      <c r="N287" s="21">
        <f t="shared" si="114"/>
        <v>57.391797914145229</v>
      </c>
      <c r="O287" s="21">
        <f t="shared" si="114"/>
        <v>45.032276004490058</v>
      </c>
      <c r="P287" s="21">
        <f t="shared" si="114"/>
        <v>34.051258475825172</v>
      </c>
      <c r="Q287" s="21">
        <f t="shared" si="114"/>
        <v>24.959362619423668</v>
      </c>
      <c r="R287" s="21">
        <f t="shared" si="114"/>
        <v>19.586729826110943</v>
      </c>
      <c r="S287" s="21">
        <f t="shared" si="114"/>
        <v>15.235892867997274</v>
      </c>
      <c r="T287" s="21">
        <f t="shared" si="114"/>
        <v>11.822446978992488</v>
      </c>
      <c r="U287" s="21">
        <f t="shared" si="114"/>
        <v>9.0361213730791192</v>
      </c>
      <c r="V287" s="21">
        <f t="shared" si="114"/>
        <v>6.7431874210534879</v>
      </c>
      <c r="W287" s="51">
        <f>SUM(H287:V287)</f>
        <v>855.56435310414611</v>
      </c>
      <c r="X287" s="42" t="s">
        <v>399</v>
      </c>
      <c r="AJ287" s="25"/>
      <c r="AK287" s="25"/>
    </row>
    <row r="288" spans="3:37" x14ac:dyDescent="0.35">
      <c r="C288" s="17" t="s">
        <v>383</v>
      </c>
      <c r="D288" s="26"/>
      <c r="E288" s="26"/>
      <c r="F288" s="21"/>
      <c r="G288" s="21"/>
      <c r="H288" s="20">
        <f t="shared" ref="H288:V288" si="115">H229</f>
        <v>4.0722847448017339</v>
      </c>
      <c r="I288" s="20">
        <f t="shared" si="115"/>
        <v>3.8102274365644773</v>
      </c>
      <c r="J288" s="20">
        <f t="shared" si="115"/>
        <v>3.466896258810062</v>
      </c>
      <c r="K288" s="20">
        <f t="shared" si="115"/>
        <v>3.0458398008962719</v>
      </c>
      <c r="L288" s="20">
        <f t="shared" si="115"/>
        <v>2.5990776122189851</v>
      </c>
      <c r="M288" s="20">
        <f t="shared" si="115"/>
        <v>2.1355178890364614</v>
      </c>
      <c r="N288" s="20">
        <f t="shared" si="115"/>
        <v>0.6936375398555259</v>
      </c>
      <c r="O288" s="20">
        <f t="shared" si="115"/>
        <v>0.53157580169068985</v>
      </c>
      <c r="P288" s="20">
        <f t="shared" si="115"/>
        <v>0.39978806407857703</v>
      </c>
      <c r="Q288" s="20">
        <f t="shared" si="115"/>
        <v>0.30797908589360967</v>
      </c>
      <c r="R288" s="20">
        <f t="shared" si="115"/>
        <v>0.25773703625777705</v>
      </c>
      <c r="S288" s="20">
        <f t="shared" si="115"/>
        <v>0.21928995208815963</v>
      </c>
      <c r="T288" s="20">
        <f t="shared" si="115"/>
        <v>0.18765059205770052</v>
      </c>
      <c r="U288" s="20">
        <f t="shared" si="115"/>
        <v>0.15722640757884793</v>
      </c>
      <c r="V288" s="20">
        <f t="shared" si="115"/>
        <v>0.12955948632992037</v>
      </c>
      <c r="W288" s="51">
        <f>SUM(H288:V288)</f>
        <v>22.014287708158797</v>
      </c>
      <c r="X288" s="42" t="s">
        <v>407</v>
      </c>
      <c r="AJ288" s="25"/>
      <c r="AK288" s="25"/>
    </row>
    <row r="289" spans="3:37" x14ac:dyDescent="0.35">
      <c r="C289" s="41"/>
      <c r="E289" s="25"/>
      <c r="F289" s="25"/>
      <c r="G289" s="25"/>
      <c r="H289" s="25"/>
      <c r="I289" s="25"/>
      <c r="J289" s="25"/>
      <c r="K289" s="25"/>
      <c r="L289" s="25"/>
      <c r="M289" s="25"/>
      <c r="N289" s="25"/>
      <c r="O289" s="25"/>
      <c r="P289" s="25"/>
      <c r="Q289" s="25"/>
      <c r="R289" s="25"/>
      <c r="S289" s="25"/>
      <c r="T289" s="25"/>
      <c r="U289" s="25"/>
      <c r="V289" s="25"/>
      <c r="Z289" s="30"/>
      <c r="AA289" s="30"/>
      <c r="AB289" s="30"/>
      <c r="AC289" s="30"/>
      <c r="AD289" s="30"/>
      <c r="AJ289" s="25"/>
      <c r="AK289" s="25"/>
    </row>
    <row r="290" spans="3:37" ht="12" customHeight="1" x14ac:dyDescent="0.35">
      <c r="X290" s="33"/>
      <c r="Y290" s="33"/>
      <c r="Z290" s="33"/>
      <c r="AA290" s="33"/>
      <c r="AB290" s="33"/>
      <c r="AC290" s="33"/>
      <c r="AD290" s="33"/>
      <c r="AF290" s="17"/>
      <c r="AJ290" s="25"/>
      <c r="AK290" s="25"/>
    </row>
  </sheetData>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Introduction</vt:lpstr>
      <vt:lpstr>Summary</vt:lpstr>
      <vt:lpstr>LFL T5-CLASP</vt:lpstr>
      <vt:lpstr>LFL T5-SEA</vt:lpstr>
      <vt:lpstr>LFL T5-SENS</vt:lpstr>
      <vt:lpstr>LFL T8-CLASP</vt:lpstr>
      <vt:lpstr>LFL T8-SEA</vt:lpstr>
      <vt:lpstr>LFL T8-SENS</vt:lpstr>
      <vt:lpstr>CFLni-CLASP</vt:lpstr>
      <vt:lpstr>CFLni-SEA</vt:lpstr>
      <vt:lpstr>CFLni-SENS</vt:lpstr>
      <vt:lpstr>Summary!_Hlk39764739</vt:lpstr>
      <vt:lpstr>Summary!_Ref37165129</vt:lpstr>
      <vt:lpstr>Summary!_Ref37165167</vt:lpstr>
      <vt:lpstr>Summary!_Ref37165198</vt:lpstr>
      <vt:lpstr>Summary!_Ref42532268</vt:lpstr>
      <vt:lpstr>Summary!_Ref42533324</vt:lpstr>
      <vt:lpstr>Summary!_Ref43362480</vt:lpstr>
      <vt:lpstr>Summary!_Ref43364235</vt:lpstr>
      <vt:lpstr>Summary!_Ref43364912</vt:lpstr>
      <vt:lpstr>Summary!_Ref43365489</vt:lpstr>
      <vt:lpstr>Summary!_Ref43366244</vt:lpstr>
      <vt:lpstr>Summary!_Ref43366691</vt:lpstr>
      <vt:lpstr>Summary!_Toc44271511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Wierda</dc:creator>
  <cp:lastModifiedBy>Yifaat Baron</cp:lastModifiedBy>
  <dcterms:created xsi:type="dcterms:W3CDTF">2017-12-10T10:12:09Z</dcterms:created>
  <dcterms:modified xsi:type="dcterms:W3CDTF">2020-07-07T13:34:06Z</dcterms:modified>
</cp:coreProperties>
</file>